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ДДУ 325 уч. 915\ОВ2\на тендер ОВ2\"/>
    </mc:Choice>
  </mc:AlternateContent>
  <xr:revisionPtr revIDLastSave="0" documentId="13_ncr:1_{B1B65C81-023E-4B9F-9A21-1D720C98C5C1}" xr6:coauthVersionLast="45" xr6:coauthVersionMax="45" xr10:uidLastSave="{00000000-0000-0000-0000-000000000000}"/>
  <bookViews>
    <workbookView xWindow="-120" yWindow="-120" windowWidth="29040" windowHeight="15990" xr2:uid="{EE10D34A-DE34-4FBF-85BB-ED1AC5728359}"/>
  </bookViews>
  <sheets>
    <sheet name="форма КП ОВ2" sheetId="1" r:id="rId1"/>
    <sheet name="форма КП АОВ" sheetId="4" r:id="rId2"/>
    <sheet name="форма КП ПД ОВ2" sheetId="3" r:id="rId3"/>
    <sheet name="ВОР ОВ2,АОВ, ПД" sheetId="5" state="hidden" r:id="rId4"/>
  </sheets>
  <definedNames>
    <definedName name="_xlnm.Print_Area" localSheetId="3">'ВОР ОВ2,АОВ, ПД'!$A$1:$E$358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E350" i="5" l="1"/>
  <c r="E349" i="5"/>
  <c r="E332" i="5"/>
  <c r="E314" i="5"/>
  <c r="E306" i="5"/>
  <c r="E302" i="5"/>
  <c r="E298" i="5"/>
  <c r="I272" i="1" l="1"/>
  <c r="J272" i="1"/>
  <c r="E235" i="5"/>
  <c r="E230" i="5"/>
  <c r="E231" i="5" s="1"/>
  <c r="E227" i="5"/>
  <c r="E228" i="5" s="1"/>
  <c r="E224" i="5"/>
  <c r="E225" i="5" s="1"/>
  <c r="E222" i="5"/>
  <c r="E219" i="5"/>
  <c r="E211" i="5"/>
  <c r="E157" i="5"/>
  <c r="E151" i="5"/>
  <c r="E147" i="5"/>
  <c r="E133" i="5"/>
  <c r="E128" i="5"/>
  <c r="E124" i="5"/>
  <c r="E120" i="5"/>
  <c r="E114" i="5"/>
  <c r="E111" i="5"/>
  <c r="E107" i="5"/>
  <c r="E104" i="5"/>
  <c r="E99" i="5"/>
  <c r="E95" i="5"/>
  <c r="E36" i="5"/>
  <c r="E23" i="5"/>
  <c r="E115" i="5" l="1"/>
  <c r="H144" i="1" l="1"/>
  <c r="I41" i="4"/>
  <c r="E40" i="4"/>
  <c r="E39" i="4"/>
  <c r="H31" i="4" l="1"/>
  <c r="H32" i="4"/>
  <c r="H33" i="4"/>
  <c r="E22" i="4"/>
  <c r="H37" i="4"/>
  <c r="I22" i="4" l="1"/>
  <c r="H40" i="4"/>
  <c r="I39" i="4"/>
  <c r="H38" i="4"/>
  <c r="H36" i="4"/>
  <c r="H35" i="4"/>
  <c r="I34" i="4"/>
  <c r="H30" i="4"/>
  <c r="H29" i="4"/>
  <c r="H28" i="4"/>
  <c r="H27" i="4"/>
  <c r="H26" i="4"/>
  <c r="H25" i="4"/>
  <c r="H24" i="4"/>
  <c r="H23" i="4"/>
  <c r="H21" i="4"/>
  <c r="H20" i="4"/>
  <c r="H19" i="4"/>
  <c r="H18" i="4"/>
  <c r="I17" i="4"/>
  <c r="I42" i="4" s="1"/>
  <c r="I212" i="1"/>
  <c r="H212" i="1"/>
  <c r="H88" i="1"/>
  <c r="I210" i="1"/>
  <c r="H211" i="1"/>
  <c r="H209" i="1"/>
  <c r="H42" i="4" l="1"/>
  <c r="I43" i="4" s="1"/>
  <c r="H38" i="3"/>
  <c r="I37" i="3"/>
  <c r="H43" i="3"/>
  <c r="K71" i="3" l="1"/>
  <c r="K70" i="3"/>
  <c r="K67" i="3"/>
  <c r="K66" i="3"/>
  <c r="K63" i="3"/>
  <c r="K62" i="3"/>
  <c r="I44" i="4" l="1"/>
  <c r="L62" i="3"/>
  <c r="K148" i="1"/>
  <c r="K147" i="1"/>
  <c r="K140" i="1"/>
  <c r="K139" i="1"/>
  <c r="K138" i="1"/>
  <c r="K136" i="1"/>
  <c r="K137" i="1"/>
  <c r="K135" i="1"/>
  <c r="K134" i="1"/>
  <c r="K133" i="1"/>
  <c r="E231" i="1"/>
  <c r="E239" i="1"/>
  <c r="H241" i="1"/>
  <c r="E236" i="1"/>
  <c r="E237" i="1" s="1"/>
  <c r="E233" i="1"/>
  <c r="I233" i="1" s="1"/>
  <c r="E234" i="1"/>
  <c r="H234" i="1" s="1"/>
  <c r="K131" i="1" l="1"/>
  <c r="I236" i="1"/>
  <c r="E77" i="3"/>
  <c r="H77" i="3" s="1"/>
  <c r="H89" i="3"/>
  <c r="H66" i="3"/>
  <c r="H72" i="3"/>
  <c r="H70" i="3"/>
  <c r="E69" i="3"/>
  <c r="H69" i="3" s="1"/>
  <c r="E65" i="3"/>
  <c r="H65" i="3" s="1"/>
  <c r="H62" i="3"/>
  <c r="E61" i="3"/>
  <c r="H61" i="3" s="1"/>
  <c r="H41" i="3"/>
  <c r="H42" i="3"/>
  <c r="H40" i="3"/>
  <c r="I39" i="3"/>
  <c r="H36" i="3"/>
  <c r="I35" i="3"/>
  <c r="H34" i="3"/>
  <c r="H33" i="3"/>
  <c r="I32" i="3"/>
  <c r="H26" i="3"/>
  <c r="H78" i="3"/>
  <c r="I76" i="3"/>
  <c r="H90" i="3"/>
  <c r="H88" i="3"/>
  <c r="H87" i="3"/>
  <c r="H86" i="3"/>
  <c r="I85" i="3"/>
  <c r="H84" i="3"/>
  <c r="H83" i="3"/>
  <c r="I82" i="3"/>
  <c r="H75" i="3"/>
  <c r="H74" i="3"/>
  <c r="I73" i="3"/>
  <c r="H71" i="3"/>
  <c r="I68" i="3"/>
  <c r="H67" i="3"/>
  <c r="I64" i="3"/>
  <c r="H63" i="3"/>
  <c r="I60" i="3"/>
  <c r="H56" i="3"/>
  <c r="I55" i="3"/>
  <c r="I53" i="3"/>
  <c r="H52" i="3"/>
  <c r="H51" i="3"/>
  <c r="I50" i="3"/>
  <c r="H49" i="3"/>
  <c r="H48" i="3"/>
  <c r="I47" i="3"/>
  <c r="H46" i="3"/>
  <c r="H45" i="3"/>
  <c r="I44" i="3"/>
  <c r="H28" i="3"/>
  <c r="H27" i="3"/>
  <c r="I25" i="3"/>
  <c r="H24" i="3"/>
  <c r="I23" i="3"/>
  <c r="H22" i="3"/>
  <c r="I21" i="3"/>
  <c r="H20" i="3"/>
  <c r="H19" i="3"/>
  <c r="I18" i="3"/>
  <c r="I267" i="1"/>
  <c r="I264" i="1"/>
  <c r="I262" i="1"/>
  <c r="I260" i="1"/>
  <c r="H268" i="1"/>
  <c r="H266" i="1"/>
  <c r="H265" i="1"/>
  <c r="H263" i="1"/>
  <c r="H261" i="1"/>
  <c r="H252" i="1"/>
  <c r="H253" i="1"/>
  <c r="H254" i="1"/>
  <c r="H255" i="1"/>
  <c r="H256" i="1"/>
  <c r="H257" i="1"/>
  <c r="H258" i="1"/>
  <c r="H259" i="1"/>
  <c r="H251" i="1"/>
  <c r="I250" i="1"/>
  <c r="H245" i="1"/>
  <c r="E244" i="1"/>
  <c r="H244" i="1" s="1"/>
  <c r="I243" i="1"/>
  <c r="I239" i="1"/>
  <c r="E240" i="1"/>
  <c r="H240" i="1" s="1"/>
  <c r="H235" i="1"/>
  <c r="H242" i="1"/>
  <c r="H238" i="1"/>
  <c r="H57" i="3" l="1"/>
  <c r="I58" i="3" s="1"/>
  <c r="I57" i="3"/>
  <c r="I79" i="3"/>
  <c r="H79" i="3"/>
  <c r="I29" i="3"/>
  <c r="H29" i="3"/>
  <c r="H91" i="3"/>
  <c r="I91" i="3"/>
  <c r="I269" i="1"/>
  <c r="H269" i="1"/>
  <c r="H232" i="1"/>
  <c r="H231" i="1"/>
  <c r="H229" i="1"/>
  <c r="I227" i="1"/>
  <c r="E228" i="1"/>
  <c r="H228" i="1" s="1"/>
  <c r="H225" i="1"/>
  <c r="H226" i="1"/>
  <c r="H224" i="1"/>
  <c r="I223" i="1"/>
  <c r="I30" i="3" l="1"/>
  <c r="H93" i="3"/>
  <c r="I93" i="3"/>
  <c r="I80" i="3"/>
  <c r="I92" i="3"/>
  <c r="H246" i="1"/>
  <c r="H219" i="1"/>
  <c r="E218" i="1"/>
  <c r="H218" i="1" s="1"/>
  <c r="I217" i="1"/>
  <c r="H216" i="1"/>
  <c r="I215" i="1"/>
  <c r="H208" i="1"/>
  <c r="H207" i="1"/>
  <c r="I206" i="1"/>
  <c r="H205" i="1"/>
  <c r="H204" i="1"/>
  <c r="I203" i="1"/>
  <c r="H193" i="1"/>
  <c r="H194" i="1"/>
  <c r="H195" i="1"/>
  <c r="H196" i="1"/>
  <c r="H197" i="1"/>
  <c r="H198" i="1"/>
  <c r="H199" i="1"/>
  <c r="H200" i="1"/>
  <c r="H201" i="1"/>
  <c r="H202" i="1"/>
  <c r="H192" i="1"/>
  <c r="I191" i="1"/>
  <c r="H186" i="1"/>
  <c r="H187" i="1"/>
  <c r="H185" i="1"/>
  <c r="I184" i="1"/>
  <c r="H176" i="1"/>
  <c r="H177" i="1"/>
  <c r="H178" i="1"/>
  <c r="H179" i="1"/>
  <c r="H180" i="1"/>
  <c r="H181" i="1"/>
  <c r="H182" i="1"/>
  <c r="H183" i="1"/>
  <c r="H175" i="1"/>
  <c r="H173" i="1"/>
  <c r="I174" i="1"/>
  <c r="I172" i="1"/>
  <c r="H168" i="1"/>
  <c r="H169" i="1"/>
  <c r="H170" i="1"/>
  <c r="H171" i="1"/>
  <c r="H167" i="1"/>
  <c r="I166" i="1"/>
  <c r="H162" i="1"/>
  <c r="H161" i="1"/>
  <c r="H160" i="1"/>
  <c r="H159" i="1"/>
  <c r="E158" i="1"/>
  <c r="H158" i="1" s="1"/>
  <c r="I157" i="1"/>
  <c r="I163" i="1" s="1"/>
  <c r="H153" i="1"/>
  <c r="H152" i="1"/>
  <c r="H151" i="1"/>
  <c r="E150" i="1"/>
  <c r="H150" i="1" s="1"/>
  <c r="I149" i="1"/>
  <c r="H148" i="1"/>
  <c r="H147" i="1"/>
  <c r="E146" i="1"/>
  <c r="H146" i="1" s="1"/>
  <c r="I145" i="1"/>
  <c r="H143" i="1"/>
  <c r="H142" i="1"/>
  <c r="H141" i="1"/>
  <c r="H133" i="1"/>
  <c r="H134" i="1"/>
  <c r="H135" i="1"/>
  <c r="H136" i="1"/>
  <c r="H137" i="1"/>
  <c r="H138" i="1"/>
  <c r="H139" i="1"/>
  <c r="H140" i="1"/>
  <c r="E132" i="1"/>
  <c r="H132" i="1" s="1"/>
  <c r="I131" i="1"/>
  <c r="H130" i="1"/>
  <c r="I94" i="3" l="1"/>
  <c r="I95" i="3" s="1"/>
  <c r="J94" i="3"/>
  <c r="H220" i="1"/>
  <c r="I220" i="1"/>
  <c r="I188" i="1"/>
  <c r="H188" i="1"/>
  <c r="H163" i="1"/>
  <c r="I164" i="1" s="1"/>
  <c r="H129" i="1"/>
  <c r="H128" i="1"/>
  <c r="E127" i="1"/>
  <c r="H127" i="1" s="1"/>
  <c r="I126" i="1"/>
  <c r="H120" i="1"/>
  <c r="H121" i="1"/>
  <c r="H124" i="1"/>
  <c r="H125" i="1"/>
  <c r="E123" i="1"/>
  <c r="H123" i="1" s="1"/>
  <c r="I122" i="1"/>
  <c r="I118" i="1"/>
  <c r="E119" i="1"/>
  <c r="H119" i="1" s="1"/>
  <c r="H113" i="1"/>
  <c r="H114" i="1"/>
  <c r="E111" i="1"/>
  <c r="E112" i="1" s="1"/>
  <c r="H112" i="1" s="1"/>
  <c r="H109" i="1"/>
  <c r="H110" i="1"/>
  <c r="E108" i="1"/>
  <c r="H108" i="1" s="1"/>
  <c r="I107" i="1"/>
  <c r="H105" i="1"/>
  <c r="H106" i="1"/>
  <c r="E104" i="1"/>
  <c r="H104" i="1" s="1"/>
  <c r="I103" i="1"/>
  <c r="H102" i="1"/>
  <c r="E101" i="1"/>
  <c r="H101" i="1" s="1"/>
  <c r="H100" i="1"/>
  <c r="I99" i="1"/>
  <c r="H97" i="1"/>
  <c r="H98" i="1"/>
  <c r="H94" i="1"/>
  <c r="H93" i="1"/>
  <c r="E96" i="1"/>
  <c r="H96" i="1" s="1"/>
  <c r="I95" i="1"/>
  <c r="E92" i="1"/>
  <c r="H92" i="1" s="1"/>
  <c r="I91" i="1"/>
  <c r="H87" i="1"/>
  <c r="H86" i="1"/>
  <c r="I85" i="1"/>
  <c r="H84" i="1"/>
  <c r="I83" i="1"/>
  <c r="H81" i="1"/>
  <c r="H82" i="1"/>
  <c r="H80" i="1"/>
  <c r="I79" i="1"/>
  <c r="H78" i="1"/>
  <c r="H77" i="1"/>
  <c r="I76" i="1"/>
  <c r="I72" i="1"/>
  <c r="H71" i="1"/>
  <c r="H70" i="1"/>
  <c r="I69" i="1"/>
  <c r="H68" i="1"/>
  <c r="I67" i="1"/>
  <c r="H66" i="1"/>
  <c r="H65" i="1"/>
  <c r="I64" i="1"/>
  <c r="H63" i="1"/>
  <c r="I62" i="1"/>
  <c r="H60" i="1"/>
  <c r="H61" i="1"/>
  <c r="H59" i="1"/>
  <c r="I58" i="1"/>
  <c r="I55" i="1"/>
  <c r="H54" i="1"/>
  <c r="H53" i="1"/>
  <c r="I52" i="1"/>
  <c r="H50" i="1"/>
  <c r="H51" i="1"/>
  <c r="H49" i="1"/>
  <c r="I48" i="1"/>
  <c r="H46" i="1"/>
  <c r="H47" i="1"/>
  <c r="H45" i="1"/>
  <c r="I44" i="1"/>
  <c r="H43" i="1"/>
  <c r="H42" i="1"/>
  <c r="I41" i="1"/>
  <c r="H40" i="1"/>
  <c r="H39" i="1"/>
  <c r="I38" i="1"/>
  <c r="H33" i="1"/>
  <c r="H34" i="1"/>
  <c r="H35" i="1"/>
  <c r="H36" i="1"/>
  <c r="H37" i="1"/>
  <c r="H32" i="1"/>
  <c r="E31" i="1"/>
  <c r="I31" i="1" s="1"/>
  <c r="H30" i="1"/>
  <c r="I221" i="1" l="1"/>
  <c r="I189" i="1"/>
  <c r="I111" i="1"/>
  <c r="I115" i="1" s="1"/>
  <c r="I154" i="1"/>
  <c r="H115" i="1"/>
  <c r="H154" i="1"/>
  <c r="I29" i="1"/>
  <c r="H26" i="1"/>
  <c r="H28" i="1"/>
  <c r="I27" i="1"/>
  <c r="I25" i="1"/>
  <c r="H20" i="1"/>
  <c r="H21" i="1"/>
  <c r="H22" i="1"/>
  <c r="H23" i="1"/>
  <c r="H24" i="1"/>
  <c r="H19" i="1"/>
  <c r="I18" i="1"/>
  <c r="I116" i="1" l="1"/>
  <c r="I155" i="1"/>
  <c r="I88" i="1"/>
  <c r="I230" i="1"/>
  <c r="I246" i="1" s="1"/>
  <c r="I247" i="1" s="1"/>
  <c r="I89" i="1" l="1"/>
  <c r="I271" i="1"/>
  <c r="H271" i="1"/>
  <c r="I213" i="1" l="1"/>
  <c r="I270" i="1" l="1"/>
  <c r="I273" i="1" l="1"/>
</calcChain>
</file>

<file path=xl/sharedStrings.xml><?xml version="1.0" encoding="utf-8"?>
<sst xmlns="http://schemas.openxmlformats.org/spreadsheetml/2006/main" count="2683" uniqueCount="498">
  <si>
    <t>№ п/п</t>
  </si>
  <si>
    <t>Обоснование</t>
  </si>
  <si>
    <t>Наименование работ, затрат</t>
  </si>
  <si>
    <t>Ед. изм.</t>
  </si>
  <si>
    <t>Кол-во</t>
  </si>
  <si>
    <t>Стоимость на ед.изм., руб.</t>
  </si>
  <si>
    <t>Общая стоимость, руб.</t>
  </si>
  <si>
    <t>затрат</t>
  </si>
  <si>
    <t>СМР</t>
  </si>
  <si>
    <t>материалы</t>
  </si>
  <si>
    <t>РАЗДЕЛ №1</t>
  </si>
  <si>
    <t>Договорная цена</t>
  </si>
  <si>
    <t>Установка вентиляторов осевых массой: до 0,025 т</t>
  </si>
  <si>
    <t>1 вентилятор</t>
  </si>
  <si>
    <t>1.1</t>
  </si>
  <si>
    <t>цена поставки</t>
  </si>
  <si>
    <t>шт</t>
  </si>
  <si>
    <t>1.2</t>
  </si>
  <si>
    <t>1.3</t>
  </si>
  <si>
    <t>1.4</t>
  </si>
  <si>
    <t>1.5</t>
  </si>
  <si>
    <t>1.6</t>
  </si>
  <si>
    <t>2</t>
  </si>
  <si>
    <t>2.1</t>
  </si>
  <si>
    <t>3</t>
  </si>
  <si>
    <t>Вентилятор</t>
  </si>
  <si>
    <t>3.1</t>
  </si>
  <si>
    <t>4</t>
  </si>
  <si>
    <t>4.1</t>
  </si>
  <si>
    <t>4.2</t>
  </si>
  <si>
    <t>4.3</t>
  </si>
  <si>
    <t>5.1</t>
  </si>
  <si>
    <t>5.2</t>
  </si>
  <si>
    <t>5.3</t>
  </si>
  <si>
    <t>6</t>
  </si>
  <si>
    <t>6.1</t>
  </si>
  <si>
    <t>6.2</t>
  </si>
  <si>
    <t>7</t>
  </si>
  <si>
    <t>8</t>
  </si>
  <si>
    <t>8.1</t>
  </si>
  <si>
    <t>9</t>
  </si>
  <si>
    <t>Установка шумоглушителей вентиляционных трубчатых круглого сечения типа: ГТК 1-1, диаметром обечайки 125 мм</t>
  </si>
  <si>
    <t>9.1</t>
  </si>
  <si>
    <t>Крепления</t>
  </si>
  <si>
    <t>кг</t>
  </si>
  <si>
    <t>9.2</t>
  </si>
  <si>
    <t>Установка шумоглушителей вентиляционных трубчатых круглого сечения типа: ГТК 1-2, диаметром обечайки 200 мм</t>
  </si>
  <si>
    <t>10.1</t>
  </si>
  <si>
    <t>10.2</t>
  </si>
  <si>
    <t xml:space="preserve">Итого </t>
  </si>
  <si>
    <t>ИТОГО по разделу</t>
  </si>
  <si>
    <t>11</t>
  </si>
  <si>
    <t>11.1</t>
  </si>
  <si>
    <t>11.2</t>
  </si>
  <si>
    <t>Установка клапанов огнезадерживающих периметром: до 1600 мм</t>
  </si>
  <si>
    <t>12.1</t>
  </si>
  <si>
    <t>12.2</t>
  </si>
  <si>
    <t>12.3</t>
  </si>
  <si>
    <t>13</t>
  </si>
  <si>
    <t>13.1</t>
  </si>
  <si>
    <t>14</t>
  </si>
  <si>
    <t>14.1</t>
  </si>
  <si>
    <t>15</t>
  </si>
  <si>
    <t>15.1</t>
  </si>
  <si>
    <t>16</t>
  </si>
  <si>
    <t>Установка клапанов огнезадерживающих периметром: до 3200 мм</t>
  </si>
  <si>
    <t>16.1</t>
  </si>
  <si>
    <t>17</t>
  </si>
  <si>
    <t>Прокладка воздуховодов из листовой, оцинкованной стали и алюминия класса Н (нормальные) толщиной: 0,5 мм, диаметром до 200 мм</t>
  </si>
  <si>
    <t>м2</t>
  </si>
  <si>
    <t>Крепления для воздуховодов</t>
  </si>
  <si>
    <t>17.2</t>
  </si>
  <si>
    <t>17.3</t>
  </si>
  <si>
    <t>18</t>
  </si>
  <si>
    <t>18.1</t>
  </si>
  <si>
    <t>18.2</t>
  </si>
  <si>
    <t>19</t>
  </si>
  <si>
    <t>19.1</t>
  </si>
  <si>
    <t>19.2</t>
  </si>
  <si>
    <t>20</t>
  </si>
  <si>
    <t>Прокладка воздуховодов из листовой, оцинкованной стали и алюминия класса Н (нормальные) толщиной: 0,5 мм, периметром до 600 мм</t>
  </si>
  <si>
    <t>20.1</t>
  </si>
  <si>
    <t>21</t>
  </si>
  <si>
    <t>Прокладка воздуховодов из листовой, оцинкованной стали и алюминия класса Н (нормальные) толщиной: 0,5 мм, периметром 800, 1000 мм</t>
  </si>
  <si>
    <t>22.1</t>
  </si>
  <si>
    <t>22.2</t>
  </si>
  <si>
    <t>22.3</t>
  </si>
  <si>
    <t>22.4</t>
  </si>
  <si>
    <t>22</t>
  </si>
  <si>
    <t>22.5</t>
  </si>
  <si>
    <t>23.1</t>
  </si>
  <si>
    <t>23.2</t>
  </si>
  <si>
    <t>24.1</t>
  </si>
  <si>
    <t>24.2</t>
  </si>
  <si>
    <t>25</t>
  </si>
  <si>
    <t>25.1</t>
  </si>
  <si>
    <t>26</t>
  </si>
  <si>
    <t>26.1</t>
  </si>
  <si>
    <t>27</t>
  </si>
  <si>
    <t>27.1</t>
  </si>
  <si>
    <t>27.2</t>
  </si>
  <si>
    <t>28</t>
  </si>
  <si>
    <t>28.1</t>
  </si>
  <si>
    <t>м3</t>
  </si>
  <si>
    <t>Установка решеток жалюзийных площадью в свету: до 0,5 м2</t>
  </si>
  <si>
    <t>Установка решеток жалюзийных площадью в свету: до 1 м2</t>
  </si>
  <si>
    <t>Итого по всем разделам</t>
  </si>
  <si>
    <t>в том числе НДС 20%:</t>
  </si>
  <si>
    <t>ОРГАНИЗАЦИЯ</t>
  </si>
  <si>
    <t>НАИМЕНОВАНИЕ</t>
  </si>
  <si>
    <t>Объект: «Детское образовательное учреждение на 325 мест с бассейном», расположенное по адресу Ленинградская область, Всеволожский муниципальной район, Бугровское сельское поселение, поселок Бугры, массив Центральное (кадастровый номер участка 47:07:0713003:915).</t>
  </si>
  <si>
    <t>Чертежи № 05/03-2023-ОВ2</t>
  </si>
  <si>
    <t>Клапан воздушный обратный с эл/приводом К1/PZ 315 мм</t>
  </si>
  <si>
    <t>Установка клапанов обратных диаметром: до 355 мм</t>
  </si>
  <si>
    <t>1</t>
  </si>
  <si>
    <t>м</t>
  </si>
  <si>
    <t>5</t>
  </si>
  <si>
    <t>КПС-1м(60)-НО-МВ220 –Ф200</t>
  </si>
  <si>
    <t>10</t>
  </si>
  <si>
    <t>Клапан обратный КО д-200 мм</t>
  </si>
  <si>
    <t>Клапан обратный КО д-125 мм</t>
  </si>
  <si>
    <t>Клапан обратный КО д-250 мм</t>
  </si>
  <si>
    <t>Клапан обратный КО д-100 мм</t>
  </si>
  <si>
    <t>Клапан обратный КО д-160 мм</t>
  </si>
  <si>
    <t>Клапан обратный КО д-315 мм</t>
  </si>
  <si>
    <t>Фильтр канальный FK/FKV3 250 мм</t>
  </si>
  <si>
    <t>Фильтр канальный FK/FKV3 315 мм</t>
  </si>
  <si>
    <t>Установка фильтров канальных</t>
  </si>
  <si>
    <t>Установка воздухонагревателей для обводного канала двухрядных производительностью: до 10 тыс.м3/час</t>
  </si>
  <si>
    <t>Воздухонагреватель №2 250 мм NKW 250/2</t>
  </si>
  <si>
    <t>Воздухонагреватель №2 250 мм NKW 315/2</t>
  </si>
  <si>
    <t>5.4</t>
  </si>
  <si>
    <t>5.5</t>
  </si>
  <si>
    <t>5.6</t>
  </si>
  <si>
    <t>Хомут соединительный НКВ 100/125</t>
  </si>
  <si>
    <t>Шумоглушители трубчатые GHK 125/6</t>
  </si>
  <si>
    <t>Шумоглушители трубчатые GHK 100/6</t>
  </si>
  <si>
    <t>8.2</t>
  </si>
  <si>
    <t>8.3</t>
  </si>
  <si>
    <t>9.3</t>
  </si>
  <si>
    <t>Хомут соединительный НКВ 200(160)</t>
  </si>
  <si>
    <t xml:space="preserve">GHK 200/9 </t>
  </si>
  <si>
    <t xml:space="preserve">GHK 160/6 </t>
  </si>
  <si>
    <t>Установка шумоглушителей вентиляционных трубчатых круглого сечения типа: ГТК 1-3, диаметром обечайки 250 мм</t>
  </si>
  <si>
    <t>Шумоглушители трубчатые GHK 250/9</t>
  </si>
  <si>
    <t>Хомут соединительный НКВ250</t>
  </si>
  <si>
    <t>Установка шумоглушителей вентиляционных трубчатых круглого сечения типа: ГТК 1-4, диаметром обечайки 315 мм</t>
  </si>
  <si>
    <t>Хомут соединительный НКВ315</t>
  </si>
  <si>
    <t xml:space="preserve">Шумоглушители трубчатые GHK 315/9 </t>
  </si>
  <si>
    <t>Установка вентиляторов осевых массой: до 0,05 т</t>
  </si>
  <si>
    <t>Вентилятор VL 60-30/28.2D (37кг)</t>
  </si>
  <si>
    <t>VL 50-30/25.2D (28 кг)</t>
  </si>
  <si>
    <t>VL 60-35/31.2D (40 кг)</t>
  </si>
  <si>
    <t>12</t>
  </si>
  <si>
    <t>Установка заслонок воздушных и клапанов воздушных КВР с электрическим или пневматическим приводами периметром: до 1600 мм</t>
  </si>
  <si>
    <t>Заслонка регулирующая DPR 50-30</t>
  </si>
  <si>
    <t>Установка заслонок воздушных и клапанов воздушных КВР с электрическим или пневматическим приводами периметром: до 2400 мм</t>
  </si>
  <si>
    <t xml:space="preserve">Заслонка регулирующая с электрическим приводом (Воздушный клапан) DPR 60-30 </t>
  </si>
  <si>
    <t xml:space="preserve">Заслонка регулирующая с электрическим приводом (Воздушный клапан) DPR 60-35 </t>
  </si>
  <si>
    <t>14.2</t>
  </si>
  <si>
    <t>KPF 60-30 со вставкой касетной фильтрующей</t>
  </si>
  <si>
    <t>Воздухонагреватели NPW 60-30/3</t>
  </si>
  <si>
    <t xml:space="preserve">Установка глушителей шума вентиляционных установок </t>
  </si>
  <si>
    <t>16.2</t>
  </si>
  <si>
    <t>Шумопоглатитель GHP 60-30</t>
  </si>
  <si>
    <t>Шумопоглатитель GHP 50-30</t>
  </si>
  <si>
    <t>Шумопоглатитель GHP 65-30</t>
  </si>
  <si>
    <t>17.4</t>
  </si>
  <si>
    <t>Установка камер приточных типовых без секции орошения производительностью: до 10 тыс.м3/час</t>
  </si>
  <si>
    <t>камера</t>
  </si>
  <si>
    <t>Центральный кондиционер П4 AVMD5500L/P1/K1P/A05.F4.N2/A06.H1/G06.V35-2,2x30(R)/P1</t>
  </si>
  <si>
    <t>Центральный кондиционер П6 AVM12000L/B1/K1/A04.F4.N3/A08.H2/G09.V56-4x15(R)/A08.H2/B1</t>
  </si>
  <si>
    <t xml:space="preserve">Установка вставок гибких </t>
  </si>
  <si>
    <t>Вставка гибкая MV60-30</t>
  </si>
  <si>
    <t>Вставки гибкие MV50-30</t>
  </si>
  <si>
    <t>Вставка гибкая MV60-35</t>
  </si>
  <si>
    <t>19.3</t>
  </si>
  <si>
    <t>Вентилятор бытовой  IN10/4</t>
  </si>
  <si>
    <t>Установка глушителей шума вентиляционных установок пластинчатых типа: ПП 3-3, ВП 3-3, размером пластин 400х1000х1000 мм</t>
  </si>
  <si>
    <t>Шумоглушитель 1200*300</t>
  </si>
  <si>
    <t>Шумоглушитель 800*400</t>
  </si>
  <si>
    <t>Итого по разделу</t>
  </si>
  <si>
    <t>Оборудование общеобменной вентиляции</t>
  </si>
  <si>
    <t>Устройство воздуховодов общеобменной вентиляции из оцинковки толщиной 0,5 мм</t>
  </si>
  <si>
    <t>Раздел 2</t>
  </si>
  <si>
    <t>21.1</t>
  </si>
  <si>
    <t>21.2</t>
  </si>
  <si>
    <t xml:space="preserve">Воздуховод из оцинкованного листового проката толщиной 0,5 мм  Ø100                                     </t>
  </si>
  <si>
    <t>Дроссель 1И250 ДРЛ независимый (закрытый)</t>
  </si>
  <si>
    <t xml:space="preserve">Воздуховод из оцинкованного листового проката толщиной 0,5 мм  Ø125                                     </t>
  </si>
  <si>
    <t>Дроссель 1И125 ДРЛ независимый (закрытый)</t>
  </si>
  <si>
    <t>2.2</t>
  </si>
  <si>
    <t>2.3</t>
  </si>
  <si>
    <t xml:space="preserve">Воздуховод из оцинкованного листового проката толщиной 0,5 мм  Ø160                              </t>
  </si>
  <si>
    <t>Дроссель-клапаны в патрубке ДК-160</t>
  </si>
  <si>
    <t>3.2</t>
  </si>
  <si>
    <t>3.3</t>
  </si>
  <si>
    <t xml:space="preserve">Воздуховод из оцинкованного листового проката толщиной 0,5 мм  Ø200               </t>
  </si>
  <si>
    <t>Воздуховоды из оцинкованной стали с шиной и уголками толщиной 0,55 мм, периметром 600 мм (200*100)</t>
  </si>
  <si>
    <t>Дроссель-клапаны в патрубке ДК-200*100</t>
  </si>
  <si>
    <t>Воздуховоды из оцинкованной стали с шиной и уголками толщиной 0,55 мм, периметром 700 мм (250*100)</t>
  </si>
  <si>
    <t>Воздуховоды из оцинкованной стали с шиной и уголками толщиной 0,55 мм, периметром 800 мм (250*150)</t>
  </si>
  <si>
    <t>Итого</t>
  </si>
  <si>
    <t>Раздел 3</t>
  </si>
  <si>
    <t>Устройство воздуховодов общеобменной вентиляции из оцинковки толщиной 0,6 мм</t>
  </si>
  <si>
    <t>6.3</t>
  </si>
  <si>
    <t>Прокладка воздуховодов из листовой, оцинкованной стали и алюминия класса Н (нормальные) толщиной: 0,6 мм, диаметром до 250 мм</t>
  </si>
  <si>
    <t>Воздуховоды из оцинкованной стали  толщиной 0,6 мм, диаметром 250 мм</t>
  </si>
  <si>
    <t>Прокладка воздуховодов из листовой, оцинкованной стали и алюминия класса Н (нормальные) толщиной: 0,6 мм, диаметром до 355 мм</t>
  </si>
  <si>
    <t>Воздуховоды диаметром 315 мм</t>
  </si>
  <si>
    <t>Дроссель-клапан ДК-315 мм</t>
  </si>
  <si>
    <t>Прокладка воздуховодов из листовой, оцинкованной стали и алюминия класса Н (нормальные) , периметром 900 мм</t>
  </si>
  <si>
    <t xml:space="preserve">Воздуховод         300х100                              </t>
  </si>
  <si>
    <t>Воздуховод         300х150</t>
  </si>
  <si>
    <t>Дроссель-клапан ДК-300*100</t>
  </si>
  <si>
    <t>3.4</t>
  </si>
  <si>
    <t>Дроссель-клапан ДК-250</t>
  </si>
  <si>
    <t>Прокладка воздуховодов из листовой, оцинкованной стали и алюминия класса Н (нормальные) толщиной: 0,6 мм, периметром от 1100 до 1600 мм</t>
  </si>
  <si>
    <t xml:space="preserve">Воздуховод         300х200                              </t>
  </si>
  <si>
    <t>Воздуховод         300х250</t>
  </si>
  <si>
    <t>Воздуховод         400х250</t>
  </si>
  <si>
    <t>Воздуховод         400х200</t>
  </si>
  <si>
    <t>Воздуховод         500х200</t>
  </si>
  <si>
    <t>Воздуховод         500х250</t>
  </si>
  <si>
    <t>Воздуховод         500х300</t>
  </si>
  <si>
    <t>Воздуховод         600х200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</si>
  <si>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</si>
  <si>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</si>
  <si>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</si>
  <si>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</si>
  <si>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</si>
  <si>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</si>
  <si>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</si>
  <si>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</si>
  <si>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</si>
  <si>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</si>
  <si>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Дроссель ДК-300*200</t>
  </si>
  <si>
    <t>Дроссель ДК-400*200</t>
  </si>
  <si>
    <t>Дроссель ДК-500*200</t>
  </si>
  <si>
    <t>Дроссель ДК-500*300</t>
  </si>
  <si>
    <t>Прокладка воздуховодов из листовой, оцинкованной стали и алюминия класса Н (нормальные) толщиной: 0,6 мм, периметром до 2400 мм</t>
  </si>
  <si>
    <t>Воздуховол    600*300</t>
  </si>
  <si>
    <t>Воздуховол    800*400</t>
  </si>
  <si>
    <t>Прокладка воздуховодов из листовой, оцинкованной стали и алюминия класса Н (нормальные) толщиной: 0,7 мм, периметром до 3200 мм</t>
  </si>
  <si>
    <t>Воздуховол    900*900</t>
  </si>
  <si>
    <t>Воздуховол   1000*300</t>
  </si>
  <si>
    <t>Устройство воздуховодов толщиной 0,9 мм</t>
  </si>
  <si>
    <t>Раздел 4</t>
  </si>
  <si>
    <t>Прокладка воздуховодов из листовой оцинкованной стали и алюминия класса П (плотные) толщиной: 0,9 мм, периметром 3700, 4100-4500 мм</t>
  </si>
  <si>
    <t>Противопожарные клапаны общеобменной вентиляции</t>
  </si>
  <si>
    <t>КПС-1м(60)-НО-МВ220 –Ф100</t>
  </si>
  <si>
    <t>КПС-1м(60)-НО-МВ220 –Ф125</t>
  </si>
  <si>
    <t>КПС-1м(60)-НО-МВ220 –Ф160</t>
  </si>
  <si>
    <t>КПС-1м(60)-НО-МВ220 –Ф250</t>
  </si>
  <si>
    <t>Установка огнезадерживающих клапанов диаметром: до 250 мм</t>
  </si>
  <si>
    <t>Установка огнезадерживающих клапанов диаметром: до 355 мм</t>
  </si>
  <si>
    <t>КПС-1м(60)-НО-МВ220 –Ф315</t>
  </si>
  <si>
    <t>КПС-1м(60)-НО-МВ220 –150х150</t>
  </si>
  <si>
    <t>КПС-1м(60)-НО-МВ220 –200х100</t>
  </si>
  <si>
    <t>КПС-1м(60)-НО-МВ220 –300х100</t>
  </si>
  <si>
    <t>КПС-1м(60)-НО-МВ220 –300х150</t>
  </si>
  <si>
    <t>КПС-1м(60)-НО-МВ220 –300х200</t>
  </si>
  <si>
    <t>КПС-1м(60)-НО-МВ220 –300х250</t>
  </si>
  <si>
    <t>КПС-1м(60)-НО-МВ220 –400х250</t>
  </si>
  <si>
    <t>КПС-1м(60)-НО-МВ220 –500х200</t>
  </si>
  <si>
    <t>КПС-1м(60)-НО-МВ220 –500х300</t>
  </si>
  <si>
    <t>3.5</t>
  </si>
  <si>
    <t>3.6</t>
  </si>
  <si>
    <t>3.7</t>
  </si>
  <si>
    <t>3.8</t>
  </si>
  <si>
    <t>3.9</t>
  </si>
  <si>
    <t>КПС-1м(60)-НО-МВ220 –600х300</t>
  </si>
  <si>
    <t>КПС-1м(60)-НО-МВ220 –800х400</t>
  </si>
  <si>
    <t>КПС-1м(60)-НО-МВ220 –1200х300</t>
  </si>
  <si>
    <t>Раздел 5</t>
  </si>
  <si>
    <t>Установка решеток вентиляционных</t>
  </si>
  <si>
    <t>Решетка вентиляционная приточная АДР150*150</t>
  </si>
  <si>
    <t>Решетка вентиляционная приточная АДР200*100</t>
  </si>
  <si>
    <t>Решетка вентиляционная приточная АДР300*100</t>
  </si>
  <si>
    <t>Решетка вентиляционная приточная АДР300*150</t>
  </si>
  <si>
    <t>Решетка вентиляционная приточная АДР 300*200</t>
  </si>
  <si>
    <t>Решетка вентиляционная приточная АДР400*200</t>
  </si>
  <si>
    <t>Решетка вентиляционная приточная АДР500*200</t>
  </si>
  <si>
    <t>Решетка вентиляционная вытяжная АДН200*100</t>
  </si>
  <si>
    <t>Решетка вентиляционная вытяжная АДН300*100</t>
  </si>
  <si>
    <t>Решетка вентиляционная вытяжная АДН300*150</t>
  </si>
  <si>
    <t>Решетка вентиляционная вытяжная АДН300*200</t>
  </si>
  <si>
    <t>Установка воздухораспределителей, предназначенных для подачи воздуха в рабочую зону массой: до 20 кг</t>
  </si>
  <si>
    <t>Решетки наружные АРН 1400*600</t>
  </si>
  <si>
    <t>Решетки наружные АРН 1200*800</t>
  </si>
  <si>
    <t>Диффузор ДПУ-М 100 мм</t>
  </si>
  <si>
    <t>Диффузор ДПУ-М 125 мм</t>
  </si>
  <si>
    <t>Диффузор ДПУ-М 200 мм</t>
  </si>
  <si>
    <t>1.7</t>
  </si>
  <si>
    <t>1.8</t>
  </si>
  <si>
    <t>1.9</t>
  </si>
  <si>
    <t>1.10</t>
  </si>
  <si>
    <t>1.11</t>
  </si>
  <si>
    <t xml:space="preserve">Раздел 6 </t>
  </si>
  <si>
    <t>Изоляция воздуховодов общеобменной вентиляции</t>
  </si>
  <si>
    <t xml:space="preserve">Изоляция воздуховодов матами минераловатными прошивными , плитами минераловатными </t>
  </si>
  <si>
    <t>Тепловая изоляция Rockwool типа Lamella Mat, кашированная алюминиевой фольгой, толщиной 30 мм</t>
  </si>
  <si>
    <t>Огнезащитное покрытие металлоконструкций воздуховодов приточно-вытяжных систем составом "МБОР-5Ф" с пределом огнестойкости: 0.5 часа</t>
  </si>
  <si>
    <t>Огнезащита МБОР-5Ф</t>
  </si>
  <si>
    <t>Клей огнезащитный Тизол</t>
  </si>
  <si>
    <t>Решетки вытяжные АДН 200*100</t>
  </si>
  <si>
    <t>Решетки вытяжные АДН 300*200</t>
  </si>
  <si>
    <t>Решетки вытяжные АДН 500*300</t>
  </si>
  <si>
    <t>Прокладка воздуховодов из листовой оцинкованной стали и алюминия класса П (плотные) толщиной: 0,8 мм, диаметром до 200 мм</t>
  </si>
  <si>
    <t xml:space="preserve">Крепления </t>
  </si>
  <si>
    <t>Воздуховод из оцинковки толщина 0,8 мм 160 мм</t>
  </si>
  <si>
    <t>Воздуховоды из оцинкованной стали Ø 160 мм</t>
  </si>
  <si>
    <t>Прокладка воздуховодов из листовой оцинкованной стали и алюминия класса П (плотные) толщиной: 0,8 мм, периметром от 1100 до 1600 мм</t>
  </si>
  <si>
    <t>Воздуховоды      200х100 мм</t>
  </si>
  <si>
    <t>Воздуховоды      300х200 мм</t>
  </si>
  <si>
    <t>Воздуховоды      500х300 мм</t>
  </si>
  <si>
    <t>Системы кондиционирования</t>
  </si>
  <si>
    <t>Кондиционирование</t>
  </si>
  <si>
    <t>Монтаж бытовых кондиционеров (сплит-систем) мощность электродвигателя до 8,5 кВт: с автовышек</t>
  </si>
  <si>
    <t>кондиционер</t>
  </si>
  <si>
    <t>Кондиционер Lessar LS-HE18RLA</t>
  </si>
  <si>
    <t>Дренажный насос SI3200</t>
  </si>
  <si>
    <t>Труба медная 6,35 мм (бухта 15м)</t>
  </si>
  <si>
    <t>Труба медная 12,7 мм (бухта 15м)</t>
  </si>
  <si>
    <t>бухта</t>
  </si>
  <si>
    <t>Изоляционные цилиндры, 9x6 K-Flex ST</t>
  </si>
  <si>
    <t>Изоляционные цилиндры, 9x12 K-Flex ST</t>
  </si>
  <si>
    <t>Кронштейн сварной с порошковой окраской (400*445)</t>
  </si>
  <si>
    <t>Труба полипропилен  SDR 11 (PN10) 20</t>
  </si>
  <si>
    <t>Капельная воронка для сбора конденсата DN32 HL21</t>
  </si>
  <si>
    <t>комп-т</t>
  </si>
  <si>
    <t>Щиток</t>
  </si>
  <si>
    <t>Пластиковый водонепроницаемый корпус с шинкой присоединения</t>
  </si>
  <si>
    <t>Прибор, масса, кг, до: 5</t>
  </si>
  <si>
    <t>Блок ротации кондиционера</t>
  </si>
  <si>
    <t>Датчик температуры на внутр кондиционеры</t>
  </si>
  <si>
    <t>Датчик температуры помещения</t>
  </si>
  <si>
    <t>Присоединение под винт: без изготовления колец с обслуживанием</t>
  </si>
  <si>
    <t>Кабели и провода присоединений</t>
  </si>
  <si>
    <t>комплект</t>
  </si>
  <si>
    <t xml:space="preserve">Общеобменная вентиляция.  Кондиционирование. </t>
  </si>
  <si>
    <t>Системы дымоудаления</t>
  </si>
  <si>
    <t>Установка вентиляторов радиальных массой: до 1,1 т</t>
  </si>
  <si>
    <t>Гибкая вставка (400) кругл. для ВР 80-75-9ДУ</t>
  </si>
  <si>
    <t>Вентилятор ВР 80-75-9ДУ-2ч/400°C-7,5/960-П0</t>
  </si>
  <si>
    <t>Установка клапанов обратных диаметром: до 1000 мм</t>
  </si>
  <si>
    <t>Клапан обратный VKO-ф900-(Ф)</t>
  </si>
  <si>
    <t>Установка виброизоляторов: номер 43</t>
  </si>
  <si>
    <t>Виброизолятор MX W 50/30</t>
  </si>
  <si>
    <t>Установка зонтов над шахтами из листовой стали прямоугольного сечения периметром: 2000 мм</t>
  </si>
  <si>
    <t>Защита UPE-9</t>
  </si>
  <si>
    <t>Кожух UWP-9</t>
  </si>
  <si>
    <t>РАЗДЕЛ №2</t>
  </si>
  <si>
    <t>Системы подпора воздуха</t>
  </si>
  <si>
    <t>Установка вентиляторов осевых массой: до 0,1 т</t>
  </si>
  <si>
    <t>Вентилятор НАПОР-6,3-4х3000-2А22-01-Р</t>
  </si>
  <si>
    <t>Вентилятор НАПОР-8-2,2х1,500-2В33-01-Р</t>
  </si>
  <si>
    <t>1.</t>
  </si>
  <si>
    <t>Вентилятор осевой крышный НАПОР-5-3х3000-3Д27-01-Р</t>
  </si>
  <si>
    <t>Монтаж оборудования на открытой площадке: масса оборудования, т: 0.1</t>
  </si>
  <si>
    <t>Стакан СТКУ-П-приток</t>
  </si>
  <si>
    <t>Стакан СТКУ-П-приток 500</t>
  </si>
  <si>
    <t>Стакан СТКУ-П-приток 800 мм</t>
  </si>
  <si>
    <t>Установка зонтов над шахтами из листовой стали круглого сечения диаметром: 710 мм</t>
  </si>
  <si>
    <t>Кожух всепогодный ВО-6,3</t>
  </si>
  <si>
    <t>Крепления (20*3=60 шт болтов с гайками 10 мм))</t>
  </si>
  <si>
    <t>Установка зонтов над шахтами из листовой стали круглого сечения диаметром: 500 мм</t>
  </si>
  <si>
    <t>Кожух всепогодный ВО-5</t>
  </si>
  <si>
    <t>Установка зонтов над шахтами из листовой стали круглого сечения диаметром: 800 мм</t>
  </si>
  <si>
    <t>Кожух всепогодный ВО-8</t>
  </si>
  <si>
    <t>Вентиляторы осевые с электродвигателем на одной оси VKV-Vb 600х300 25/2.3</t>
  </si>
  <si>
    <t>Установка вставок гибких к радиальным вентиляторам</t>
  </si>
  <si>
    <t>Вставки гибкие</t>
  </si>
  <si>
    <t>Итого по раздеду</t>
  </si>
  <si>
    <t>7.1</t>
  </si>
  <si>
    <t>Раздел № 3</t>
  </si>
  <si>
    <t>Воздуховоды  из  оцинкованной  стали  кл. «П» б=0,8мм      400х150</t>
  </si>
  <si>
    <t>Воздуховоды из оцинковки класса "П" 0,8 мм 800*400</t>
  </si>
  <si>
    <t>Прокладка воздуховодов из листовой оцинкованной стали и алюминия класса П (плотные) толщиной: 0,8 мм, периметром до 2400 мм</t>
  </si>
  <si>
    <t>Воздуховоды металлические из оцинковки кл. "П" 0,8 мм 600*300</t>
  </si>
  <si>
    <t>Прокладка воздуховодов из листовой оцинкованной стали и алюминия класса П (плотные) толщиной: 0,7 мм, периметром до 3200 мм</t>
  </si>
  <si>
    <t>Воздуховоды  800*500</t>
  </si>
  <si>
    <t>Сетки в рамках с яч 10*10, 800*800</t>
  </si>
  <si>
    <t>Решетки жалюзийные АДР 300*300</t>
  </si>
  <si>
    <t>Решетки жалюзийные АДР 400*400</t>
  </si>
  <si>
    <t>Установка агрегатов воздушно-отопительных массой: до 0,25 т</t>
  </si>
  <si>
    <t>Агрегаты воздушно-отопительныеКЭВ-6П2121Е</t>
  </si>
  <si>
    <t>Клапаны противопожарные</t>
  </si>
  <si>
    <t>Клапан противопожарный канальный КДМ-3-НЗ 400х150 МВ220 с реверсивным электроприводом типа «открыто/закрыто»</t>
  </si>
  <si>
    <t>Клапан противопожарный канальный 500х200 МВ220 с реверсивным электроприводом типа «открыто/закрыто»</t>
  </si>
  <si>
    <t>МБОР-5Ф EI 30</t>
  </si>
  <si>
    <t>Клей огнезащитный Плазас</t>
  </si>
  <si>
    <t>2.4</t>
  </si>
  <si>
    <t>2.5</t>
  </si>
  <si>
    <t>2.6</t>
  </si>
  <si>
    <t>2.7</t>
  </si>
  <si>
    <t>2.8</t>
  </si>
  <si>
    <t>Прокладка воздуховодов из листовой, оцинкованной стали и алюминия класса Н (нормальные) толщиной: 0,8 мм, периметром до 600 мм</t>
  </si>
  <si>
    <t>Воздуховоды      300х250 мм</t>
  </si>
  <si>
    <t>Вентилятор VK 250/1(П1,В2,В5)</t>
  </si>
  <si>
    <t>Вентилятор VK 200/1(В1, В4.3, В10, В15)</t>
  </si>
  <si>
    <t>Вентилятор VK 315/1 (П2, П5,В7)</t>
  </si>
  <si>
    <t>Вентилятор VK 125/1 (В1.1)</t>
  </si>
  <si>
    <t>Вентилятор VK 100/1 ( В4.4,  В12, В13)</t>
  </si>
  <si>
    <t>Вентилятор VK 160/1 (В9, В11, В14, В4.5)</t>
  </si>
  <si>
    <t>Клапан воздушный  с эл/приводом К1/PZ 250 мм</t>
  </si>
  <si>
    <t>Клапан воздушный  с эл/приводом К1/PZ 315 мм</t>
  </si>
  <si>
    <t>Установка заслонок воздушных и клапанов воздушных КВР с электрическим  приводом диаметром: до 250 мм</t>
  </si>
  <si>
    <t>Установка заслонок воздушных и клапанов воздушных КВР с электрическим  приводом диаметром: до 355 мм</t>
  </si>
  <si>
    <t>пд1,2,3</t>
  </si>
  <si>
    <t>пд4</t>
  </si>
  <si>
    <t>пд10,11.1</t>
  </si>
  <si>
    <t>пд9</t>
  </si>
  <si>
    <t>Воздуховоды из оцинковки класса "П" 0,8 мм 500*200</t>
  </si>
  <si>
    <t>Воздуховоды  600*600</t>
  </si>
  <si>
    <t>Воздуховод класса "П", с толщиной металла 0,8 мм из оцинкованной стали</t>
  </si>
  <si>
    <t>КДМ-3-НЗ 800х500 МВ220 и клапан противопожарный стеновой с реверсивным э/приводом, с ограждающей сеткой</t>
  </si>
  <si>
    <t xml:space="preserve">Клапан противопожарный стеновой с реверсивным электроприводом типа «открыто/закрыто», с ограждающей сеткой, КДМ-3-НЗ 800х400 МВ220 </t>
  </si>
  <si>
    <t>Клапан противопожарный стеновой с реверсивным электроприводом типа «открыто/закрыто», с ограждающей сеткой, КДМ-3-НЗ 600х600 МВ220</t>
  </si>
  <si>
    <t>КДМ-3-НЗ 800*500 МВ220 клапан противопожарный канальный с ревер. Электропариводом типа открыто/закрыто</t>
  </si>
  <si>
    <t>Клапан противопожарный системы вентиляции с ответными фланцами кПС-1м(60)-НЗ-МВ220-600х300</t>
  </si>
  <si>
    <t>Стакан монтажный теплоизолированный со встр.обратным клапаном SM-2-Ko-(I)-У1</t>
  </si>
  <si>
    <t>Установка вентилятора крышного радиального, масса до 0,1 т</t>
  </si>
  <si>
    <t>Радиальная крышная установка PRK-4-12/3-1-У1</t>
  </si>
  <si>
    <t>7.2</t>
  </si>
  <si>
    <t>Автоматика</t>
  </si>
  <si>
    <t>Шкаф (пульт) управления навесной, высота, ширина и глубина, мм, до: 600x600x350</t>
  </si>
  <si>
    <t>регулятор скорости FSC-1.5A</t>
  </si>
  <si>
    <t>датчик перепада давления 20-200 Pa DPD-2 с контактором</t>
  </si>
  <si>
    <t>датчик температуры канальный STK-3M</t>
  </si>
  <si>
    <t>привод воздушной заслонки VR3WS230-D</t>
  </si>
  <si>
    <t>Термостат STW-KP61 1 м</t>
  </si>
  <si>
    <t>Монтаж приборов автоматики весом до 1.5 кг</t>
  </si>
  <si>
    <t>Монтаж прибора автоматики весом до 5 кг</t>
  </si>
  <si>
    <t>датчик перепада давления 500 Pa DPD-5 с контактором</t>
  </si>
  <si>
    <t>датчик температуры воды накладной VSN-3</t>
  </si>
  <si>
    <t>привод воздушной заслонки VR4RS230-D</t>
  </si>
  <si>
    <t>привод воздушной заслонки VR10WS230-D</t>
  </si>
  <si>
    <t>привод воздушной заслонки VR5RS230-D</t>
  </si>
  <si>
    <t>Датчик температуры погружной VSP-3</t>
  </si>
  <si>
    <t>Преобразователь частотыGS-51 (1,5кВт, 7А,220В)</t>
  </si>
  <si>
    <t>Преобразователь частотыGS-51 (0,75кВт, 4А,220В)</t>
  </si>
  <si>
    <t>Преобразователь частотыGS-51 (2,2кВт, 5,1А,380В)</t>
  </si>
  <si>
    <t>Преобразователь частотыGS-51 (4кВт, 9А,380В)</t>
  </si>
  <si>
    <t>2.9</t>
  </si>
  <si>
    <t>2.10</t>
  </si>
  <si>
    <t>2.11</t>
  </si>
  <si>
    <t>Монтаж кабелей управления и питания</t>
  </si>
  <si>
    <t>Кабели и провода присоединений, включая конструкции или трубы(24установки*30м)</t>
  </si>
  <si>
    <t>установка</t>
  </si>
  <si>
    <t>Блок управления UM VR-W-10  с расширениями-S</t>
  </si>
  <si>
    <t>Блок управления UM VR-W-10 нестандартный -S/N</t>
  </si>
  <si>
    <t>Блок управления UM VR-W-1R0  с расширениями-S</t>
  </si>
  <si>
    <t>Блок управления UM VR-W-3R0 с расширениями-S</t>
  </si>
  <si>
    <t>ВСЕГО ПО КОММЕРЧЕСКОМУ ПРЕДЛОЖЕНИЮ:</t>
  </si>
  <si>
    <t>6.4</t>
  </si>
  <si>
    <t>ВоздуховоД    900*400</t>
  </si>
  <si>
    <t>Воздуховод   1200*300</t>
  </si>
  <si>
    <t>Воздуховод    1200*600</t>
  </si>
  <si>
    <t>Воздуховод    1200*800</t>
  </si>
  <si>
    <t>Воздуховод    1400*600</t>
  </si>
  <si>
    <t xml:space="preserve">Раздел 7 </t>
  </si>
  <si>
    <t>присоединение</t>
  </si>
  <si>
    <t>Пусконаладочные работы ОАВ</t>
  </si>
  <si>
    <t>работа</t>
  </si>
  <si>
    <t>"Утверждаю"</t>
  </si>
  <si>
    <t>Наименование  объекта :</t>
  </si>
  <si>
    <t>Директор по строительству</t>
  </si>
  <si>
    <t>«Детское образовательное учреждение на 325 мест с бассейном»</t>
  </si>
  <si>
    <t>по адресу: Ленинградская область,</t>
  </si>
  <si>
    <t>ООО "ПрокСтрой"</t>
  </si>
  <si>
    <t>Ленинградская область, Всевложский муниципальный район,</t>
  </si>
  <si>
    <t>Бугровское сельское поселение, поселок Бугры, массив Центральное,</t>
  </si>
  <si>
    <t>_________________Иванов С.В.</t>
  </si>
  <si>
    <t>( кадастровый номер земельного участка 47:07:0713003:915).</t>
  </si>
  <si>
    <t>"_____" _________________2024 г.</t>
  </si>
  <si>
    <t>Раздел 8</t>
  </si>
  <si>
    <t>Раздел № 9</t>
  </si>
  <si>
    <t>ВЕДОМОСТЬ ОБЪЕМОВ РАБОТ №1</t>
  </si>
  <si>
    <t>Общеобменная вентиляция.  Кондиционирование. Системы противодымной вентиляции. Автоматика</t>
  </si>
  <si>
    <t>РАЗДЕЛ №10</t>
  </si>
  <si>
    <t>РАЗДЕЛ №11</t>
  </si>
  <si>
    <t>Раздел № 12</t>
  </si>
  <si>
    <t>Раздел 13</t>
  </si>
  <si>
    <t>РАЗДЕЛ №14</t>
  </si>
  <si>
    <t>Системы естественной вентиляции</t>
  </si>
  <si>
    <t>Главный инженер</t>
  </si>
  <si>
    <t>Начальник  ПТО</t>
  </si>
  <si>
    <t>Начальник СДО</t>
  </si>
  <si>
    <t xml:space="preserve">                           _______________________ Бугаев М.Ю.</t>
  </si>
  <si>
    <t xml:space="preserve">         _______________________ Король Т.Г.</t>
  </si>
  <si>
    <t xml:space="preserve">               ____________________Соломатина С.В.</t>
  </si>
  <si>
    <t>КОММЕРЧЕСКОЕ ПРЕДЛОЖЕНИЕ №1.1</t>
  </si>
  <si>
    <t>КОММЕРЧЕСКОЕ ПРЕДЛОЖЕНИЕ № 1.3</t>
  </si>
  <si>
    <t>КОММЕРЧЕСКОЕ ПРЕДЛОЖЕНИЕ №1.2</t>
  </si>
  <si>
    <t>Приложение № 1.1</t>
  </si>
  <si>
    <t>Приложение № 1.2</t>
  </si>
  <si>
    <t>Приложение №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</si>
</sst>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4" fontId="12" fillId="0" borderId="2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2" fillId="0" borderId="50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0" fontId="9" fillId="0" borderId="46" xfId="0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 wrapText="1"/>
    </xf>
    <xf numFmtId="4" fontId="2" fillId="2" borderId="35" xfId="0" applyNumberFormat="1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21" fillId="0" borderId="32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2" borderId="50" xfId="0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horizontal="center" vertical="center" wrapText="1"/>
    </xf>
    <xf numFmtId="4" fontId="2" fillId="2" borderId="49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9" fontId="21" fillId="0" borderId="52" xfId="0" applyNumberFormat="1" applyFont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9" fontId="15" fillId="2" borderId="53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12" fillId="2" borderId="13" xfId="0" applyNumberFormat="1" applyFont="1" applyFill="1" applyBorder="1" applyAlignment="1">
      <alignment horizontal="center" vertical="center" wrapText="1"/>
    </xf>
    <xf numFmtId="4" fontId="13" fillId="2" borderId="23" xfId="0" applyNumberFormat="1" applyFont="1" applyFill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13" fillId="2" borderId="14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47" xfId="0" applyNumberFormat="1" applyFont="1" applyFill="1" applyBorder="1" applyAlignment="1">
      <alignment horizontal="center" vertical="center" wrapText="1"/>
    </xf>
    <xf numFmtId="49" fontId="15" fillId="0" borderId="32" xfId="0" applyNumberFormat="1" applyFont="1" applyBorder="1" applyAlignment="1">
      <alignment horizontal="center" vertical="center" wrapText="1"/>
    </xf>
    <xf numFmtId="49" fontId="15" fillId="2" borderId="32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4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0" borderId="47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49" fontId="15" fillId="2" borderId="4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49" fontId="16" fillId="0" borderId="32" xfId="0" applyNumberFormat="1" applyFont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49" fontId="16" fillId="0" borderId="19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49" fontId="21" fillId="0" borderId="27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 vertical="center" wrapText="1"/>
    </xf>
    <xf numFmtId="4" fontId="2" fillId="0" borderId="49" xfId="0" applyNumberFormat="1" applyFont="1" applyFill="1" applyBorder="1" applyAlignment="1">
      <alignment horizontal="center" vertical="center" wrapText="1"/>
    </xf>
    <xf numFmtId="4" fontId="2" fillId="0" borderId="30" xfId="0" applyNumberFormat="1" applyFont="1" applyFill="1" applyBorder="1" applyAlignment="1">
      <alignment horizontal="center" vertical="center" wrapText="1"/>
    </xf>
    <xf numFmtId="4" fontId="2" fillId="0" borderId="31" xfId="0" applyNumberFormat="1" applyFont="1" applyFill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center" vertical="center" wrapText="1"/>
    </xf>
    <xf numFmtId="49" fontId="21" fillId="0" borderId="3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 wrapText="1"/>
    </xf>
    <xf numFmtId="4" fontId="5" fillId="0" borderId="35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Fill="1" applyBorder="1" applyAlignment="1">
      <alignment horizontal="center" vertical="center" wrapText="1"/>
    </xf>
    <xf numFmtId="4" fontId="5" fillId="0" borderId="37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9" fontId="21" fillId="0" borderId="52" xfId="0" applyNumberFormat="1" applyFont="1" applyFill="1" applyBorder="1" applyAlignment="1">
      <alignment horizontal="center" vertical="center" wrapText="1"/>
    </xf>
    <xf numFmtId="49" fontId="15" fillId="0" borderId="53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" fontId="6" fillId="0" borderId="19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Alignment="1">
      <alignment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4" fontId="12" fillId="0" borderId="13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2" fillId="0" borderId="22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16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29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47" xfId="0" applyNumberFormat="1" applyFont="1" applyFill="1" applyBorder="1" applyAlignment="1">
      <alignment horizontal="center" vertical="center" wrapText="1"/>
    </xf>
    <xf numFmtId="49" fontId="15" fillId="0" borderId="32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4" fontId="5" fillId="0" borderId="32" xfId="0" applyNumberFormat="1" applyFont="1" applyFill="1" applyBorder="1" applyAlignment="1">
      <alignment horizontal="center" vertical="center" wrapText="1"/>
    </xf>
    <xf numFmtId="4" fontId="5" fillId="0" borderId="4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4" fontId="5" fillId="0" borderId="26" xfId="0" applyNumberFormat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51" xfId="0" applyNumberFormat="1" applyFont="1" applyFill="1" applyBorder="1" applyAlignment="1">
      <alignment horizontal="center" vertical="center" wrapText="1"/>
    </xf>
    <xf numFmtId="4" fontId="5" fillId="0" borderId="40" xfId="0" applyNumberFormat="1" applyFont="1" applyFill="1" applyBorder="1" applyAlignment="1">
      <alignment horizontal="center" vertical="center" wrapText="1"/>
    </xf>
    <xf numFmtId="4" fontId="5" fillId="0" borderId="41" xfId="0" applyNumberFormat="1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49" fontId="14" fillId="0" borderId="32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4" fontId="2" fillId="0" borderId="36" xfId="0" applyNumberFormat="1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" fontId="2" fillId="0" borderId="38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4" fontId="2" fillId="0" borderId="40" xfId="0" applyNumberFormat="1" applyFont="1" applyFill="1" applyBorder="1" applyAlignment="1">
      <alignment horizontal="center" vertical="center" wrapText="1"/>
    </xf>
    <xf numFmtId="4" fontId="2" fillId="0" borderId="42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3" fontId="5" fillId="0" borderId="23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14" fillId="0" borderId="28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49" fontId="14" fillId="0" borderId="34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3" fontId="5" fillId="0" borderId="3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9" fontId="14" fillId="0" borderId="5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horizontal="center" vertical="center" wrapText="1"/>
    </xf>
    <xf numFmtId="4" fontId="5" fillId="0" borderId="56" xfId="0" applyNumberFormat="1" applyFont="1" applyFill="1" applyBorder="1" applyAlignment="1">
      <alignment horizontal="center" vertical="center" wrapText="1"/>
    </xf>
    <xf numFmtId="4" fontId="5" fillId="0" borderId="57" xfId="0" applyNumberFormat="1" applyFont="1" applyFill="1" applyBorder="1" applyAlignment="1">
      <alignment horizontal="center" vertical="center" wrapText="1"/>
    </xf>
    <xf numFmtId="4" fontId="5" fillId="0" borderId="58" xfId="0" applyNumberFormat="1" applyFont="1" applyFill="1" applyBorder="1" applyAlignment="1">
      <alignment horizontal="center" vertical="center" wrapText="1"/>
    </xf>
    <xf numFmtId="4" fontId="5" fillId="0" borderId="44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center" vertical="center" wrapText="1"/>
    </xf>
    <xf numFmtId="49" fontId="15" fillId="0" borderId="52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center" vertical="center" wrapText="1"/>
    </xf>
    <xf numFmtId="4" fontId="5" fillId="0" borderId="59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Fill="1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center" vertical="center" wrapText="1"/>
    </xf>
    <xf numFmtId="4" fontId="5" fillId="0" borderId="53" xfId="0" applyNumberFormat="1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4" fontId="2" fillId="0" borderId="47" xfId="0" applyNumberFormat="1" applyFont="1" applyFill="1" applyBorder="1" applyAlignment="1">
      <alignment horizontal="center" vertical="center" wrapText="1"/>
    </xf>
    <xf numFmtId="4" fontId="2" fillId="0" borderId="43" xfId="0" applyNumberFormat="1" applyFont="1" applyFill="1" applyBorder="1" applyAlignment="1">
      <alignment horizontal="center" vertical="center" wrapText="1"/>
    </xf>
    <xf numFmtId="49" fontId="14" fillId="0" borderId="33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horizontal="center" vertical="center" wrapText="1"/>
    </xf>
    <xf numFmtId="4" fontId="2" fillId="0" borderId="52" xfId="0" applyNumberFormat="1" applyFont="1" applyFill="1" applyBorder="1" applyAlignment="1">
      <alignment horizontal="center" vertical="center" wrapText="1"/>
    </xf>
    <xf numFmtId="4" fontId="2" fillId="0" borderId="62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" fontId="9" fillId="0" borderId="16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horizontal="center" vertical="center" wrapText="1"/>
    </xf>
    <xf numFmtId="4" fontId="9" fillId="0" borderId="48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9" fontId="20" fillId="0" borderId="19" xfId="0" applyNumberFormat="1" applyFont="1" applyFill="1" applyBorder="1" applyAlignment="1">
      <alignment horizontal="center" vertical="center"/>
    </xf>
    <xf numFmtId="4" fontId="9" fillId="0" borderId="26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20" xfId="0" applyNumberFormat="1" applyFont="1" applyFill="1" applyBorder="1" applyAlignment="1">
      <alignment horizontal="center" vertical="center"/>
    </xf>
    <xf numFmtId="49" fontId="21" fillId="0" borderId="28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vertical="center" wrapText="1"/>
    </xf>
    <xf numFmtId="0" fontId="9" fillId="0" borderId="46" xfId="0" applyFont="1" applyFill="1" applyBorder="1" applyAlignment="1">
      <alignment horizontal="center" vertical="center" wrapText="1"/>
    </xf>
    <xf numFmtId="4" fontId="5" fillId="0" borderId="33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3" fontId="5" fillId="0" borderId="65" xfId="0" applyNumberFormat="1" applyFont="1" applyBorder="1" applyAlignment="1">
      <alignment horizontal="center" vertical="center" wrapText="1"/>
    </xf>
    <xf numFmtId="4" fontId="2" fillId="0" borderId="63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2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vertical="center" wrapText="1"/>
    </xf>
    <xf numFmtId="0" fontId="26" fillId="0" borderId="0" xfId="0" applyFont="1"/>
    <xf numFmtId="2" fontId="23" fillId="0" borderId="0" xfId="0" applyNumberFormat="1" applyFont="1" applyAlignment="1" applyProtection="1">
      <alignment horizontal="right" vertical="center"/>
      <protection locked="0"/>
    </xf>
    <xf numFmtId="0" fontId="27" fillId="0" borderId="0" xfId="0" applyFont="1"/>
    <xf numFmtId="0" fontId="23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4" fillId="0" borderId="0" xfId="0" applyFont="1"/>
    <xf numFmtId="0" fontId="28" fillId="0" borderId="0" xfId="0" applyFont="1"/>
    <xf numFmtId="4" fontId="2" fillId="0" borderId="60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6" fillId="2" borderId="19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4" fontId="5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left" vertical="center" wrapText="1"/>
    </xf>
    <xf numFmtId="0" fontId="7" fillId="2" borderId="5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7E5C-9281-4D59-BF41-5B5A5F12B287}">
  <dimension ref="A1:O273"/>
  <sheetViews>
    <sheetView tabSelected="1" workbookViewId="0">
      <selection activeCell="C27" sqref="C27"/>
    </sheetView>
  </sheetViews>
  <sheetFormatPr defaultRowHeight="15.75" x14ac:dyDescent="0.25"/>
  <cols>
    <col min="1" max="1" width="7" style="203" customWidth="1"/>
    <col min="2" max="2" width="16.7109375" style="203" customWidth="1"/>
    <col min="3" max="3" width="61.7109375" style="175" customWidth="1"/>
    <col min="4" max="4" width="9.7109375" style="204" customWidth="1"/>
    <col min="5" max="5" width="10.7109375" style="205" bestFit="1" customWidth="1"/>
    <col min="6" max="8" width="13.42578125" style="205" customWidth="1"/>
    <col min="9" max="9" width="15.28515625" style="205" customWidth="1"/>
    <col min="10" max="10" width="14.140625" style="188" customWidth="1"/>
    <col min="11" max="11" width="19.28515625" style="206" customWidth="1"/>
    <col min="12" max="12" width="12.28515625" style="206" customWidth="1"/>
    <col min="13" max="13" width="19.42578125" style="206" customWidth="1"/>
    <col min="14" max="15" width="12.28515625" style="206" customWidth="1"/>
    <col min="16" max="256" width="9.140625" style="175"/>
    <col min="257" max="257" width="7" style="175" customWidth="1"/>
    <col min="258" max="258" width="15.28515625" style="175" customWidth="1"/>
    <col min="259" max="259" width="50.85546875" style="175" customWidth="1"/>
    <col min="260" max="260" width="7" style="175" customWidth="1"/>
    <col min="261" max="261" width="9.140625" style="175"/>
    <col min="262" max="265" width="13.42578125" style="175" customWidth="1"/>
    <col min="266" max="266" width="17.42578125" style="175" customWidth="1"/>
    <col min="267" max="267" width="16.42578125" style="175" customWidth="1"/>
    <col min="268" max="512" width="9.140625" style="175"/>
    <col min="513" max="513" width="7" style="175" customWidth="1"/>
    <col min="514" max="514" width="15.28515625" style="175" customWidth="1"/>
    <col min="515" max="515" width="50.85546875" style="175" customWidth="1"/>
    <col min="516" max="516" width="7" style="175" customWidth="1"/>
    <col min="517" max="517" width="9.140625" style="175"/>
    <col min="518" max="521" width="13.42578125" style="175" customWidth="1"/>
    <col min="522" max="522" width="17.42578125" style="175" customWidth="1"/>
    <col min="523" max="523" width="16.42578125" style="175" customWidth="1"/>
    <col min="524" max="768" width="9.140625" style="175"/>
    <col min="769" max="769" width="7" style="175" customWidth="1"/>
    <col min="770" max="770" width="15.28515625" style="175" customWidth="1"/>
    <col min="771" max="771" width="50.85546875" style="175" customWidth="1"/>
    <col min="772" max="772" width="7" style="175" customWidth="1"/>
    <col min="773" max="773" width="9.140625" style="175"/>
    <col min="774" max="777" width="13.42578125" style="175" customWidth="1"/>
    <col min="778" max="778" width="17.42578125" style="175" customWidth="1"/>
    <col min="779" max="779" width="16.42578125" style="175" customWidth="1"/>
    <col min="780" max="1024" width="9.140625" style="175"/>
    <col min="1025" max="1025" width="7" style="175" customWidth="1"/>
    <col min="1026" max="1026" width="15.28515625" style="175" customWidth="1"/>
    <col min="1027" max="1027" width="50.85546875" style="175" customWidth="1"/>
    <col min="1028" max="1028" width="7" style="175" customWidth="1"/>
    <col min="1029" max="1029" width="9.140625" style="175"/>
    <col min="1030" max="1033" width="13.42578125" style="175" customWidth="1"/>
    <col min="1034" max="1034" width="17.42578125" style="175" customWidth="1"/>
    <col min="1035" max="1035" width="16.42578125" style="175" customWidth="1"/>
    <col min="1036" max="1280" width="9.140625" style="175"/>
    <col min="1281" max="1281" width="7" style="175" customWidth="1"/>
    <col min="1282" max="1282" width="15.28515625" style="175" customWidth="1"/>
    <col min="1283" max="1283" width="50.85546875" style="175" customWidth="1"/>
    <col min="1284" max="1284" width="7" style="175" customWidth="1"/>
    <col min="1285" max="1285" width="9.140625" style="175"/>
    <col min="1286" max="1289" width="13.42578125" style="175" customWidth="1"/>
    <col min="1290" max="1290" width="17.42578125" style="175" customWidth="1"/>
    <col min="1291" max="1291" width="16.42578125" style="175" customWidth="1"/>
    <col min="1292" max="1536" width="9.140625" style="175"/>
    <col min="1537" max="1537" width="7" style="175" customWidth="1"/>
    <col min="1538" max="1538" width="15.28515625" style="175" customWidth="1"/>
    <col min="1539" max="1539" width="50.85546875" style="175" customWidth="1"/>
    <col min="1540" max="1540" width="7" style="175" customWidth="1"/>
    <col min="1541" max="1541" width="9.140625" style="175"/>
    <col min="1542" max="1545" width="13.42578125" style="175" customWidth="1"/>
    <col min="1546" max="1546" width="17.42578125" style="175" customWidth="1"/>
    <col min="1547" max="1547" width="16.42578125" style="175" customWidth="1"/>
    <col min="1548" max="1792" width="9.140625" style="175"/>
    <col min="1793" max="1793" width="7" style="175" customWidth="1"/>
    <col min="1794" max="1794" width="15.28515625" style="175" customWidth="1"/>
    <col min="1795" max="1795" width="50.85546875" style="175" customWidth="1"/>
    <col min="1796" max="1796" width="7" style="175" customWidth="1"/>
    <col min="1797" max="1797" width="9.140625" style="175"/>
    <col min="1798" max="1801" width="13.42578125" style="175" customWidth="1"/>
    <col min="1802" max="1802" width="17.42578125" style="175" customWidth="1"/>
    <col min="1803" max="1803" width="16.42578125" style="175" customWidth="1"/>
    <col min="1804" max="2048" width="9.140625" style="175"/>
    <col min="2049" max="2049" width="7" style="175" customWidth="1"/>
    <col min="2050" max="2050" width="15.28515625" style="175" customWidth="1"/>
    <col min="2051" max="2051" width="50.85546875" style="175" customWidth="1"/>
    <col min="2052" max="2052" width="7" style="175" customWidth="1"/>
    <col min="2053" max="2053" width="9.140625" style="175"/>
    <col min="2054" max="2057" width="13.42578125" style="175" customWidth="1"/>
    <col min="2058" max="2058" width="17.42578125" style="175" customWidth="1"/>
    <col min="2059" max="2059" width="16.42578125" style="175" customWidth="1"/>
    <col min="2060" max="2304" width="9.140625" style="175"/>
    <col min="2305" max="2305" width="7" style="175" customWidth="1"/>
    <col min="2306" max="2306" width="15.28515625" style="175" customWidth="1"/>
    <col min="2307" max="2307" width="50.85546875" style="175" customWidth="1"/>
    <col min="2308" max="2308" width="7" style="175" customWidth="1"/>
    <col min="2309" max="2309" width="9.140625" style="175"/>
    <col min="2310" max="2313" width="13.42578125" style="175" customWidth="1"/>
    <col min="2314" max="2314" width="17.42578125" style="175" customWidth="1"/>
    <col min="2315" max="2315" width="16.42578125" style="175" customWidth="1"/>
    <col min="2316" max="2560" width="9.140625" style="175"/>
    <col min="2561" max="2561" width="7" style="175" customWidth="1"/>
    <col min="2562" max="2562" width="15.28515625" style="175" customWidth="1"/>
    <col min="2563" max="2563" width="50.85546875" style="175" customWidth="1"/>
    <col min="2564" max="2564" width="7" style="175" customWidth="1"/>
    <col min="2565" max="2565" width="9.140625" style="175"/>
    <col min="2566" max="2569" width="13.42578125" style="175" customWidth="1"/>
    <col min="2570" max="2570" width="17.42578125" style="175" customWidth="1"/>
    <col min="2571" max="2571" width="16.42578125" style="175" customWidth="1"/>
    <col min="2572" max="2816" width="9.140625" style="175"/>
    <col min="2817" max="2817" width="7" style="175" customWidth="1"/>
    <col min="2818" max="2818" width="15.28515625" style="175" customWidth="1"/>
    <col min="2819" max="2819" width="50.85546875" style="175" customWidth="1"/>
    <col min="2820" max="2820" width="7" style="175" customWidth="1"/>
    <col min="2821" max="2821" width="9.140625" style="175"/>
    <col min="2822" max="2825" width="13.42578125" style="175" customWidth="1"/>
    <col min="2826" max="2826" width="17.42578125" style="175" customWidth="1"/>
    <col min="2827" max="2827" width="16.42578125" style="175" customWidth="1"/>
    <col min="2828" max="3072" width="9.140625" style="175"/>
    <col min="3073" max="3073" width="7" style="175" customWidth="1"/>
    <col min="3074" max="3074" width="15.28515625" style="175" customWidth="1"/>
    <col min="3075" max="3075" width="50.85546875" style="175" customWidth="1"/>
    <col min="3076" max="3076" width="7" style="175" customWidth="1"/>
    <col min="3077" max="3077" width="9.140625" style="175"/>
    <col min="3078" max="3081" width="13.42578125" style="175" customWidth="1"/>
    <col min="3082" max="3082" width="17.42578125" style="175" customWidth="1"/>
    <col min="3083" max="3083" width="16.42578125" style="175" customWidth="1"/>
    <col min="3084" max="3328" width="9.140625" style="175"/>
    <col min="3329" max="3329" width="7" style="175" customWidth="1"/>
    <col min="3330" max="3330" width="15.28515625" style="175" customWidth="1"/>
    <col min="3331" max="3331" width="50.85546875" style="175" customWidth="1"/>
    <col min="3332" max="3332" width="7" style="175" customWidth="1"/>
    <col min="3333" max="3333" width="9.140625" style="175"/>
    <col min="3334" max="3337" width="13.42578125" style="175" customWidth="1"/>
    <col min="3338" max="3338" width="17.42578125" style="175" customWidth="1"/>
    <col min="3339" max="3339" width="16.42578125" style="175" customWidth="1"/>
    <col min="3340" max="3584" width="9.140625" style="175"/>
    <col min="3585" max="3585" width="7" style="175" customWidth="1"/>
    <col min="3586" max="3586" width="15.28515625" style="175" customWidth="1"/>
    <col min="3587" max="3587" width="50.85546875" style="175" customWidth="1"/>
    <col min="3588" max="3588" width="7" style="175" customWidth="1"/>
    <col min="3589" max="3589" width="9.140625" style="175"/>
    <col min="3590" max="3593" width="13.42578125" style="175" customWidth="1"/>
    <col min="3594" max="3594" width="17.42578125" style="175" customWidth="1"/>
    <col min="3595" max="3595" width="16.42578125" style="175" customWidth="1"/>
    <col min="3596" max="3840" width="9.140625" style="175"/>
    <col min="3841" max="3841" width="7" style="175" customWidth="1"/>
    <col min="3842" max="3842" width="15.28515625" style="175" customWidth="1"/>
    <col min="3843" max="3843" width="50.85546875" style="175" customWidth="1"/>
    <col min="3844" max="3844" width="7" style="175" customWidth="1"/>
    <col min="3845" max="3845" width="9.140625" style="175"/>
    <col min="3846" max="3849" width="13.42578125" style="175" customWidth="1"/>
    <col min="3850" max="3850" width="17.42578125" style="175" customWidth="1"/>
    <col min="3851" max="3851" width="16.42578125" style="175" customWidth="1"/>
    <col min="3852" max="4096" width="9.140625" style="175"/>
    <col min="4097" max="4097" width="7" style="175" customWidth="1"/>
    <col min="4098" max="4098" width="15.28515625" style="175" customWidth="1"/>
    <col min="4099" max="4099" width="50.85546875" style="175" customWidth="1"/>
    <col min="4100" max="4100" width="7" style="175" customWidth="1"/>
    <col min="4101" max="4101" width="9.140625" style="175"/>
    <col min="4102" max="4105" width="13.42578125" style="175" customWidth="1"/>
    <col min="4106" max="4106" width="17.42578125" style="175" customWidth="1"/>
    <col min="4107" max="4107" width="16.42578125" style="175" customWidth="1"/>
    <col min="4108" max="4352" width="9.140625" style="175"/>
    <col min="4353" max="4353" width="7" style="175" customWidth="1"/>
    <col min="4354" max="4354" width="15.28515625" style="175" customWidth="1"/>
    <col min="4355" max="4355" width="50.85546875" style="175" customWidth="1"/>
    <col min="4356" max="4356" width="7" style="175" customWidth="1"/>
    <col min="4357" max="4357" width="9.140625" style="175"/>
    <col min="4358" max="4361" width="13.42578125" style="175" customWidth="1"/>
    <col min="4362" max="4362" width="17.42578125" style="175" customWidth="1"/>
    <col min="4363" max="4363" width="16.42578125" style="175" customWidth="1"/>
    <col min="4364" max="4608" width="9.140625" style="175"/>
    <col min="4609" max="4609" width="7" style="175" customWidth="1"/>
    <col min="4610" max="4610" width="15.28515625" style="175" customWidth="1"/>
    <col min="4611" max="4611" width="50.85546875" style="175" customWidth="1"/>
    <col min="4612" max="4612" width="7" style="175" customWidth="1"/>
    <col min="4613" max="4613" width="9.140625" style="175"/>
    <col min="4614" max="4617" width="13.42578125" style="175" customWidth="1"/>
    <col min="4618" max="4618" width="17.42578125" style="175" customWidth="1"/>
    <col min="4619" max="4619" width="16.42578125" style="175" customWidth="1"/>
    <col min="4620" max="4864" width="9.140625" style="175"/>
    <col min="4865" max="4865" width="7" style="175" customWidth="1"/>
    <col min="4866" max="4866" width="15.28515625" style="175" customWidth="1"/>
    <col min="4867" max="4867" width="50.85546875" style="175" customWidth="1"/>
    <col min="4868" max="4868" width="7" style="175" customWidth="1"/>
    <col min="4869" max="4869" width="9.140625" style="175"/>
    <col min="4870" max="4873" width="13.42578125" style="175" customWidth="1"/>
    <col min="4874" max="4874" width="17.42578125" style="175" customWidth="1"/>
    <col min="4875" max="4875" width="16.42578125" style="175" customWidth="1"/>
    <col min="4876" max="5120" width="9.140625" style="175"/>
    <col min="5121" max="5121" width="7" style="175" customWidth="1"/>
    <col min="5122" max="5122" width="15.28515625" style="175" customWidth="1"/>
    <col min="5123" max="5123" width="50.85546875" style="175" customWidth="1"/>
    <col min="5124" max="5124" width="7" style="175" customWidth="1"/>
    <col min="5125" max="5125" width="9.140625" style="175"/>
    <col min="5126" max="5129" width="13.42578125" style="175" customWidth="1"/>
    <col min="5130" max="5130" width="17.42578125" style="175" customWidth="1"/>
    <col min="5131" max="5131" width="16.42578125" style="175" customWidth="1"/>
    <col min="5132" max="5376" width="9.140625" style="175"/>
    <col min="5377" max="5377" width="7" style="175" customWidth="1"/>
    <col min="5378" max="5378" width="15.28515625" style="175" customWidth="1"/>
    <col min="5379" max="5379" width="50.85546875" style="175" customWidth="1"/>
    <col min="5380" max="5380" width="7" style="175" customWidth="1"/>
    <col min="5381" max="5381" width="9.140625" style="175"/>
    <col min="5382" max="5385" width="13.42578125" style="175" customWidth="1"/>
    <col min="5386" max="5386" width="17.42578125" style="175" customWidth="1"/>
    <col min="5387" max="5387" width="16.42578125" style="175" customWidth="1"/>
    <col min="5388" max="5632" width="9.140625" style="175"/>
    <col min="5633" max="5633" width="7" style="175" customWidth="1"/>
    <col min="5634" max="5634" width="15.28515625" style="175" customWidth="1"/>
    <col min="5635" max="5635" width="50.85546875" style="175" customWidth="1"/>
    <col min="5636" max="5636" width="7" style="175" customWidth="1"/>
    <col min="5637" max="5637" width="9.140625" style="175"/>
    <col min="5638" max="5641" width="13.42578125" style="175" customWidth="1"/>
    <col min="5642" max="5642" width="17.42578125" style="175" customWidth="1"/>
    <col min="5643" max="5643" width="16.42578125" style="175" customWidth="1"/>
    <col min="5644" max="5888" width="9.140625" style="175"/>
    <col min="5889" max="5889" width="7" style="175" customWidth="1"/>
    <col min="5890" max="5890" width="15.28515625" style="175" customWidth="1"/>
    <col min="5891" max="5891" width="50.85546875" style="175" customWidth="1"/>
    <col min="5892" max="5892" width="7" style="175" customWidth="1"/>
    <col min="5893" max="5893" width="9.140625" style="175"/>
    <col min="5894" max="5897" width="13.42578125" style="175" customWidth="1"/>
    <col min="5898" max="5898" width="17.42578125" style="175" customWidth="1"/>
    <col min="5899" max="5899" width="16.42578125" style="175" customWidth="1"/>
    <col min="5900" max="6144" width="9.140625" style="175"/>
    <col min="6145" max="6145" width="7" style="175" customWidth="1"/>
    <col min="6146" max="6146" width="15.28515625" style="175" customWidth="1"/>
    <col min="6147" max="6147" width="50.85546875" style="175" customWidth="1"/>
    <col min="6148" max="6148" width="7" style="175" customWidth="1"/>
    <col min="6149" max="6149" width="9.140625" style="175"/>
    <col min="6150" max="6153" width="13.42578125" style="175" customWidth="1"/>
    <col min="6154" max="6154" width="17.42578125" style="175" customWidth="1"/>
    <col min="6155" max="6155" width="16.42578125" style="175" customWidth="1"/>
    <col min="6156" max="6400" width="9.140625" style="175"/>
    <col min="6401" max="6401" width="7" style="175" customWidth="1"/>
    <col min="6402" max="6402" width="15.28515625" style="175" customWidth="1"/>
    <col min="6403" max="6403" width="50.85546875" style="175" customWidth="1"/>
    <col min="6404" max="6404" width="7" style="175" customWidth="1"/>
    <col min="6405" max="6405" width="9.140625" style="175"/>
    <col min="6406" max="6409" width="13.42578125" style="175" customWidth="1"/>
    <col min="6410" max="6410" width="17.42578125" style="175" customWidth="1"/>
    <col min="6411" max="6411" width="16.42578125" style="175" customWidth="1"/>
    <col min="6412" max="6656" width="9.140625" style="175"/>
    <col min="6657" max="6657" width="7" style="175" customWidth="1"/>
    <col min="6658" max="6658" width="15.28515625" style="175" customWidth="1"/>
    <col min="6659" max="6659" width="50.85546875" style="175" customWidth="1"/>
    <col min="6660" max="6660" width="7" style="175" customWidth="1"/>
    <col min="6661" max="6661" width="9.140625" style="175"/>
    <col min="6662" max="6665" width="13.42578125" style="175" customWidth="1"/>
    <col min="6666" max="6666" width="17.42578125" style="175" customWidth="1"/>
    <col min="6667" max="6667" width="16.42578125" style="175" customWidth="1"/>
    <col min="6668" max="6912" width="9.140625" style="175"/>
    <col min="6913" max="6913" width="7" style="175" customWidth="1"/>
    <col min="6914" max="6914" width="15.28515625" style="175" customWidth="1"/>
    <col min="6915" max="6915" width="50.85546875" style="175" customWidth="1"/>
    <col min="6916" max="6916" width="7" style="175" customWidth="1"/>
    <col min="6917" max="6917" width="9.140625" style="175"/>
    <col min="6918" max="6921" width="13.42578125" style="175" customWidth="1"/>
    <col min="6922" max="6922" width="17.42578125" style="175" customWidth="1"/>
    <col min="6923" max="6923" width="16.42578125" style="175" customWidth="1"/>
    <col min="6924" max="7168" width="9.140625" style="175"/>
    <col min="7169" max="7169" width="7" style="175" customWidth="1"/>
    <col min="7170" max="7170" width="15.28515625" style="175" customWidth="1"/>
    <col min="7171" max="7171" width="50.85546875" style="175" customWidth="1"/>
    <col min="7172" max="7172" width="7" style="175" customWidth="1"/>
    <col min="7173" max="7173" width="9.140625" style="175"/>
    <col min="7174" max="7177" width="13.42578125" style="175" customWidth="1"/>
    <col min="7178" max="7178" width="17.42578125" style="175" customWidth="1"/>
    <col min="7179" max="7179" width="16.42578125" style="175" customWidth="1"/>
    <col min="7180" max="7424" width="9.140625" style="175"/>
    <col min="7425" max="7425" width="7" style="175" customWidth="1"/>
    <col min="7426" max="7426" width="15.28515625" style="175" customWidth="1"/>
    <col min="7427" max="7427" width="50.85546875" style="175" customWidth="1"/>
    <col min="7428" max="7428" width="7" style="175" customWidth="1"/>
    <col min="7429" max="7429" width="9.140625" style="175"/>
    <col min="7430" max="7433" width="13.42578125" style="175" customWidth="1"/>
    <col min="7434" max="7434" width="17.42578125" style="175" customWidth="1"/>
    <col min="7435" max="7435" width="16.42578125" style="175" customWidth="1"/>
    <col min="7436" max="7680" width="9.140625" style="175"/>
    <col min="7681" max="7681" width="7" style="175" customWidth="1"/>
    <col min="7682" max="7682" width="15.28515625" style="175" customWidth="1"/>
    <col min="7683" max="7683" width="50.85546875" style="175" customWidth="1"/>
    <col min="7684" max="7684" width="7" style="175" customWidth="1"/>
    <col min="7685" max="7685" width="9.140625" style="175"/>
    <col min="7686" max="7689" width="13.42578125" style="175" customWidth="1"/>
    <col min="7690" max="7690" width="17.42578125" style="175" customWidth="1"/>
    <col min="7691" max="7691" width="16.42578125" style="175" customWidth="1"/>
    <col min="7692" max="7936" width="9.140625" style="175"/>
    <col min="7937" max="7937" width="7" style="175" customWidth="1"/>
    <col min="7938" max="7938" width="15.28515625" style="175" customWidth="1"/>
    <col min="7939" max="7939" width="50.85546875" style="175" customWidth="1"/>
    <col min="7940" max="7940" width="7" style="175" customWidth="1"/>
    <col min="7941" max="7941" width="9.140625" style="175"/>
    <col min="7942" max="7945" width="13.42578125" style="175" customWidth="1"/>
    <col min="7946" max="7946" width="17.42578125" style="175" customWidth="1"/>
    <col min="7947" max="7947" width="16.42578125" style="175" customWidth="1"/>
    <col min="7948" max="8192" width="9.140625" style="175"/>
    <col min="8193" max="8193" width="7" style="175" customWidth="1"/>
    <col min="8194" max="8194" width="15.28515625" style="175" customWidth="1"/>
    <col min="8195" max="8195" width="50.85546875" style="175" customWidth="1"/>
    <col min="8196" max="8196" width="7" style="175" customWidth="1"/>
    <col min="8197" max="8197" width="9.140625" style="175"/>
    <col min="8198" max="8201" width="13.42578125" style="175" customWidth="1"/>
    <col min="8202" max="8202" width="17.42578125" style="175" customWidth="1"/>
    <col min="8203" max="8203" width="16.42578125" style="175" customWidth="1"/>
    <col min="8204" max="8448" width="9.140625" style="175"/>
    <col min="8449" max="8449" width="7" style="175" customWidth="1"/>
    <col min="8450" max="8450" width="15.28515625" style="175" customWidth="1"/>
    <col min="8451" max="8451" width="50.85546875" style="175" customWidth="1"/>
    <col min="8452" max="8452" width="7" style="175" customWidth="1"/>
    <col min="8453" max="8453" width="9.140625" style="175"/>
    <col min="8454" max="8457" width="13.42578125" style="175" customWidth="1"/>
    <col min="8458" max="8458" width="17.42578125" style="175" customWidth="1"/>
    <col min="8459" max="8459" width="16.42578125" style="175" customWidth="1"/>
    <col min="8460" max="8704" width="9.140625" style="175"/>
    <col min="8705" max="8705" width="7" style="175" customWidth="1"/>
    <col min="8706" max="8706" width="15.28515625" style="175" customWidth="1"/>
    <col min="8707" max="8707" width="50.85546875" style="175" customWidth="1"/>
    <col min="8708" max="8708" width="7" style="175" customWidth="1"/>
    <col min="8709" max="8709" width="9.140625" style="175"/>
    <col min="8710" max="8713" width="13.42578125" style="175" customWidth="1"/>
    <col min="8714" max="8714" width="17.42578125" style="175" customWidth="1"/>
    <col min="8715" max="8715" width="16.42578125" style="175" customWidth="1"/>
    <col min="8716" max="8960" width="9.140625" style="175"/>
    <col min="8961" max="8961" width="7" style="175" customWidth="1"/>
    <col min="8962" max="8962" width="15.28515625" style="175" customWidth="1"/>
    <col min="8963" max="8963" width="50.85546875" style="175" customWidth="1"/>
    <col min="8964" max="8964" width="7" style="175" customWidth="1"/>
    <col min="8965" max="8965" width="9.140625" style="175"/>
    <col min="8966" max="8969" width="13.42578125" style="175" customWidth="1"/>
    <col min="8970" max="8970" width="17.42578125" style="175" customWidth="1"/>
    <col min="8971" max="8971" width="16.42578125" style="175" customWidth="1"/>
    <col min="8972" max="9216" width="9.140625" style="175"/>
    <col min="9217" max="9217" width="7" style="175" customWidth="1"/>
    <col min="9218" max="9218" width="15.28515625" style="175" customWidth="1"/>
    <col min="9219" max="9219" width="50.85546875" style="175" customWidth="1"/>
    <col min="9220" max="9220" width="7" style="175" customWidth="1"/>
    <col min="9221" max="9221" width="9.140625" style="175"/>
    <col min="9222" max="9225" width="13.42578125" style="175" customWidth="1"/>
    <col min="9226" max="9226" width="17.42578125" style="175" customWidth="1"/>
    <col min="9227" max="9227" width="16.42578125" style="175" customWidth="1"/>
    <col min="9228" max="9472" width="9.140625" style="175"/>
    <col min="9473" max="9473" width="7" style="175" customWidth="1"/>
    <col min="9474" max="9474" width="15.28515625" style="175" customWidth="1"/>
    <col min="9475" max="9475" width="50.85546875" style="175" customWidth="1"/>
    <col min="9476" max="9476" width="7" style="175" customWidth="1"/>
    <col min="9477" max="9477" width="9.140625" style="175"/>
    <col min="9478" max="9481" width="13.42578125" style="175" customWidth="1"/>
    <col min="9482" max="9482" width="17.42578125" style="175" customWidth="1"/>
    <col min="9483" max="9483" width="16.42578125" style="175" customWidth="1"/>
    <col min="9484" max="9728" width="9.140625" style="175"/>
    <col min="9729" max="9729" width="7" style="175" customWidth="1"/>
    <col min="9730" max="9730" width="15.28515625" style="175" customWidth="1"/>
    <col min="9731" max="9731" width="50.85546875" style="175" customWidth="1"/>
    <col min="9732" max="9732" width="7" style="175" customWidth="1"/>
    <col min="9733" max="9733" width="9.140625" style="175"/>
    <col min="9734" max="9737" width="13.42578125" style="175" customWidth="1"/>
    <col min="9738" max="9738" width="17.42578125" style="175" customWidth="1"/>
    <col min="9739" max="9739" width="16.42578125" style="175" customWidth="1"/>
    <col min="9740" max="9984" width="9.140625" style="175"/>
    <col min="9985" max="9985" width="7" style="175" customWidth="1"/>
    <col min="9986" max="9986" width="15.28515625" style="175" customWidth="1"/>
    <col min="9987" max="9987" width="50.85546875" style="175" customWidth="1"/>
    <col min="9988" max="9988" width="7" style="175" customWidth="1"/>
    <col min="9989" max="9989" width="9.140625" style="175"/>
    <col min="9990" max="9993" width="13.42578125" style="175" customWidth="1"/>
    <col min="9994" max="9994" width="17.42578125" style="175" customWidth="1"/>
    <col min="9995" max="9995" width="16.42578125" style="175" customWidth="1"/>
    <col min="9996" max="10240" width="9.140625" style="175"/>
    <col min="10241" max="10241" width="7" style="175" customWidth="1"/>
    <col min="10242" max="10242" width="15.28515625" style="175" customWidth="1"/>
    <col min="10243" max="10243" width="50.85546875" style="175" customWidth="1"/>
    <col min="10244" max="10244" width="7" style="175" customWidth="1"/>
    <col min="10245" max="10245" width="9.140625" style="175"/>
    <col min="10246" max="10249" width="13.42578125" style="175" customWidth="1"/>
    <col min="10250" max="10250" width="17.42578125" style="175" customWidth="1"/>
    <col min="10251" max="10251" width="16.42578125" style="175" customWidth="1"/>
    <col min="10252" max="10496" width="9.140625" style="175"/>
    <col min="10497" max="10497" width="7" style="175" customWidth="1"/>
    <col min="10498" max="10498" width="15.28515625" style="175" customWidth="1"/>
    <col min="10499" max="10499" width="50.85546875" style="175" customWidth="1"/>
    <col min="10500" max="10500" width="7" style="175" customWidth="1"/>
    <col min="10501" max="10501" width="9.140625" style="175"/>
    <col min="10502" max="10505" width="13.42578125" style="175" customWidth="1"/>
    <col min="10506" max="10506" width="17.42578125" style="175" customWidth="1"/>
    <col min="10507" max="10507" width="16.42578125" style="175" customWidth="1"/>
    <col min="10508" max="10752" width="9.140625" style="175"/>
    <col min="10753" max="10753" width="7" style="175" customWidth="1"/>
    <col min="10754" max="10754" width="15.28515625" style="175" customWidth="1"/>
    <col min="10755" max="10755" width="50.85546875" style="175" customWidth="1"/>
    <col min="10756" max="10756" width="7" style="175" customWidth="1"/>
    <col min="10757" max="10757" width="9.140625" style="175"/>
    <col min="10758" max="10761" width="13.42578125" style="175" customWidth="1"/>
    <col min="10762" max="10762" width="17.42578125" style="175" customWidth="1"/>
    <col min="10763" max="10763" width="16.42578125" style="175" customWidth="1"/>
    <col min="10764" max="11008" width="9.140625" style="175"/>
    <col min="11009" max="11009" width="7" style="175" customWidth="1"/>
    <col min="11010" max="11010" width="15.28515625" style="175" customWidth="1"/>
    <col min="11011" max="11011" width="50.85546875" style="175" customWidth="1"/>
    <col min="11012" max="11012" width="7" style="175" customWidth="1"/>
    <col min="11013" max="11013" width="9.140625" style="175"/>
    <col min="11014" max="11017" width="13.42578125" style="175" customWidth="1"/>
    <col min="11018" max="11018" width="17.42578125" style="175" customWidth="1"/>
    <col min="11019" max="11019" width="16.42578125" style="175" customWidth="1"/>
    <col min="11020" max="11264" width="9.140625" style="175"/>
    <col min="11265" max="11265" width="7" style="175" customWidth="1"/>
    <col min="11266" max="11266" width="15.28515625" style="175" customWidth="1"/>
    <col min="11267" max="11267" width="50.85546875" style="175" customWidth="1"/>
    <col min="11268" max="11268" width="7" style="175" customWidth="1"/>
    <col min="11269" max="11269" width="9.140625" style="175"/>
    <col min="11270" max="11273" width="13.42578125" style="175" customWidth="1"/>
    <col min="11274" max="11274" width="17.42578125" style="175" customWidth="1"/>
    <col min="11275" max="11275" width="16.42578125" style="175" customWidth="1"/>
    <col min="11276" max="11520" width="9.140625" style="175"/>
    <col min="11521" max="11521" width="7" style="175" customWidth="1"/>
    <col min="11522" max="11522" width="15.28515625" style="175" customWidth="1"/>
    <col min="11523" max="11523" width="50.85546875" style="175" customWidth="1"/>
    <col min="11524" max="11524" width="7" style="175" customWidth="1"/>
    <col min="11525" max="11525" width="9.140625" style="175"/>
    <col min="11526" max="11529" width="13.42578125" style="175" customWidth="1"/>
    <col min="11530" max="11530" width="17.42578125" style="175" customWidth="1"/>
    <col min="11531" max="11531" width="16.42578125" style="175" customWidth="1"/>
    <col min="11532" max="11776" width="9.140625" style="175"/>
    <col min="11777" max="11777" width="7" style="175" customWidth="1"/>
    <col min="11778" max="11778" width="15.28515625" style="175" customWidth="1"/>
    <col min="11779" max="11779" width="50.85546875" style="175" customWidth="1"/>
    <col min="11780" max="11780" width="7" style="175" customWidth="1"/>
    <col min="11781" max="11781" width="9.140625" style="175"/>
    <col min="11782" max="11785" width="13.42578125" style="175" customWidth="1"/>
    <col min="11786" max="11786" width="17.42578125" style="175" customWidth="1"/>
    <col min="11787" max="11787" width="16.42578125" style="175" customWidth="1"/>
    <col min="11788" max="12032" width="9.140625" style="175"/>
    <col min="12033" max="12033" width="7" style="175" customWidth="1"/>
    <col min="12034" max="12034" width="15.28515625" style="175" customWidth="1"/>
    <col min="12035" max="12035" width="50.85546875" style="175" customWidth="1"/>
    <col min="12036" max="12036" width="7" style="175" customWidth="1"/>
    <col min="12037" max="12037" width="9.140625" style="175"/>
    <col min="12038" max="12041" width="13.42578125" style="175" customWidth="1"/>
    <col min="12042" max="12042" width="17.42578125" style="175" customWidth="1"/>
    <col min="12043" max="12043" width="16.42578125" style="175" customWidth="1"/>
    <col min="12044" max="12288" width="9.140625" style="175"/>
    <col min="12289" max="12289" width="7" style="175" customWidth="1"/>
    <col min="12290" max="12290" width="15.28515625" style="175" customWidth="1"/>
    <col min="12291" max="12291" width="50.85546875" style="175" customWidth="1"/>
    <col min="12292" max="12292" width="7" style="175" customWidth="1"/>
    <col min="12293" max="12293" width="9.140625" style="175"/>
    <col min="12294" max="12297" width="13.42578125" style="175" customWidth="1"/>
    <col min="12298" max="12298" width="17.42578125" style="175" customWidth="1"/>
    <col min="12299" max="12299" width="16.42578125" style="175" customWidth="1"/>
    <col min="12300" max="12544" width="9.140625" style="175"/>
    <col min="12545" max="12545" width="7" style="175" customWidth="1"/>
    <col min="12546" max="12546" width="15.28515625" style="175" customWidth="1"/>
    <col min="12547" max="12547" width="50.85546875" style="175" customWidth="1"/>
    <col min="12548" max="12548" width="7" style="175" customWidth="1"/>
    <col min="12549" max="12549" width="9.140625" style="175"/>
    <col min="12550" max="12553" width="13.42578125" style="175" customWidth="1"/>
    <col min="12554" max="12554" width="17.42578125" style="175" customWidth="1"/>
    <col min="12555" max="12555" width="16.42578125" style="175" customWidth="1"/>
    <col min="12556" max="12800" width="9.140625" style="175"/>
    <col min="12801" max="12801" width="7" style="175" customWidth="1"/>
    <col min="12802" max="12802" width="15.28515625" style="175" customWidth="1"/>
    <col min="12803" max="12803" width="50.85546875" style="175" customWidth="1"/>
    <col min="12804" max="12804" width="7" style="175" customWidth="1"/>
    <col min="12805" max="12805" width="9.140625" style="175"/>
    <col min="12806" max="12809" width="13.42578125" style="175" customWidth="1"/>
    <col min="12810" max="12810" width="17.42578125" style="175" customWidth="1"/>
    <col min="12811" max="12811" width="16.42578125" style="175" customWidth="1"/>
    <col min="12812" max="13056" width="9.140625" style="175"/>
    <col min="13057" max="13057" width="7" style="175" customWidth="1"/>
    <col min="13058" max="13058" width="15.28515625" style="175" customWidth="1"/>
    <col min="13059" max="13059" width="50.85546875" style="175" customWidth="1"/>
    <col min="13060" max="13060" width="7" style="175" customWidth="1"/>
    <col min="13061" max="13061" width="9.140625" style="175"/>
    <col min="13062" max="13065" width="13.42578125" style="175" customWidth="1"/>
    <col min="13066" max="13066" width="17.42578125" style="175" customWidth="1"/>
    <col min="13067" max="13067" width="16.42578125" style="175" customWidth="1"/>
    <col min="13068" max="13312" width="9.140625" style="175"/>
    <col min="13313" max="13313" width="7" style="175" customWidth="1"/>
    <col min="13314" max="13314" width="15.28515625" style="175" customWidth="1"/>
    <col min="13315" max="13315" width="50.85546875" style="175" customWidth="1"/>
    <col min="13316" max="13316" width="7" style="175" customWidth="1"/>
    <col min="13317" max="13317" width="9.140625" style="175"/>
    <col min="13318" max="13321" width="13.42578125" style="175" customWidth="1"/>
    <col min="13322" max="13322" width="17.42578125" style="175" customWidth="1"/>
    <col min="13323" max="13323" width="16.42578125" style="175" customWidth="1"/>
    <col min="13324" max="13568" width="9.140625" style="175"/>
    <col min="13569" max="13569" width="7" style="175" customWidth="1"/>
    <col min="13570" max="13570" width="15.28515625" style="175" customWidth="1"/>
    <col min="13571" max="13571" width="50.85546875" style="175" customWidth="1"/>
    <col min="13572" max="13572" width="7" style="175" customWidth="1"/>
    <col min="13573" max="13573" width="9.140625" style="175"/>
    <col min="13574" max="13577" width="13.42578125" style="175" customWidth="1"/>
    <col min="13578" max="13578" width="17.42578125" style="175" customWidth="1"/>
    <col min="13579" max="13579" width="16.42578125" style="175" customWidth="1"/>
    <col min="13580" max="13824" width="9.140625" style="175"/>
    <col min="13825" max="13825" width="7" style="175" customWidth="1"/>
    <col min="13826" max="13826" width="15.28515625" style="175" customWidth="1"/>
    <col min="13827" max="13827" width="50.85546875" style="175" customWidth="1"/>
    <col min="13828" max="13828" width="7" style="175" customWidth="1"/>
    <col min="13829" max="13829" width="9.140625" style="175"/>
    <col min="13830" max="13833" width="13.42578125" style="175" customWidth="1"/>
    <col min="13834" max="13834" width="17.42578125" style="175" customWidth="1"/>
    <col min="13835" max="13835" width="16.42578125" style="175" customWidth="1"/>
    <col min="13836" max="14080" width="9.140625" style="175"/>
    <col min="14081" max="14081" width="7" style="175" customWidth="1"/>
    <col min="14082" max="14082" width="15.28515625" style="175" customWidth="1"/>
    <col min="14083" max="14083" width="50.85546875" style="175" customWidth="1"/>
    <col min="14084" max="14084" width="7" style="175" customWidth="1"/>
    <col min="14085" max="14085" width="9.140625" style="175"/>
    <col min="14086" max="14089" width="13.42578125" style="175" customWidth="1"/>
    <col min="14090" max="14090" width="17.42578125" style="175" customWidth="1"/>
    <col min="14091" max="14091" width="16.42578125" style="175" customWidth="1"/>
    <col min="14092" max="14336" width="9.140625" style="175"/>
    <col min="14337" max="14337" width="7" style="175" customWidth="1"/>
    <col min="14338" max="14338" width="15.28515625" style="175" customWidth="1"/>
    <col min="14339" max="14339" width="50.85546875" style="175" customWidth="1"/>
    <col min="14340" max="14340" width="7" style="175" customWidth="1"/>
    <col min="14341" max="14341" width="9.140625" style="175"/>
    <col min="14342" max="14345" width="13.42578125" style="175" customWidth="1"/>
    <col min="14346" max="14346" width="17.42578125" style="175" customWidth="1"/>
    <col min="14347" max="14347" width="16.42578125" style="175" customWidth="1"/>
    <col min="14348" max="14592" width="9.140625" style="175"/>
    <col min="14593" max="14593" width="7" style="175" customWidth="1"/>
    <col min="14594" max="14594" width="15.28515625" style="175" customWidth="1"/>
    <col min="14595" max="14595" width="50.85546875" style="175" customWidth="1"/>
    <col min="14596" max="14596" width="7" style="175" customWidth="1"/>
    <col min="14597" max="14597" width="9.140625" style="175"/>
    <col min="14598" max="14601" width="13.42578125" style="175" customWidth="1"/>
    <col min="14602" max="14602" width="17.42578125" style="175" customWidth="1"/>
    <col min="14603" max="14603" width="16.42578125" style="175" customWidth="1"/>
    <col min="14604" max="14848" width="9.140625" style="175"/>
    <col min="14849" max="14849" width="7" style="175" customWidth="1"/>
    <col min="14850" max="14850" width="15.28515625" style="175" customWidth="1"/>
    <col min="14851" max="14851" width="50.85546875" style="175" customWidth="1"/>
    <col min="14852" max="14852" width="7" style="175" customWidth="1"/>
    <col min="14853" max="14853" width="9.140625" style="175"/>
    <col min="14854" max="14857" width="13.42578125" style="175" customWidth="1"/>
    <col min="14858" max="14858" width="17.42578125" style="175" customWidth="1"/>
    <col min="14859" max="14859" width="16.42578125" style="175" customWidth="1"/>
    <col min="14860" max="15104" width="9.140625" style="175"/>
    <col min="15105" max="15105" width="7" style="175" customWidth="1"/>
    <col min="15106" max="15106" width="15.28515625" style="175" customWidth="1"/>
    <col min="15107" max="15107" width="50.85546875" style="175" customWidth="1"/>
    <col min="15108" max="15108" width="7" style="175" customWidth="1"/>
    <col min="15109" max="15109" width="9.140625" style="175"/>
    <col min="15110" max="15113" width="13.42578125" style="175" customWidth="1"/>
    <col min="15114" max="15114" width="17.42578125" style="175" customWidth="1"/>
    <col min="15115" max="15115" width="16.42578125" style="175" customWidth="1"/>
    <col min="15116" max="15360" width="9.140625" style="175"/>
    <col min="15361" max="15361" width="7" style="175" customWidth="1"/>
    <col min="15362" max="15362" width="15.28515625" style="175" customWidth="1"/>
    <col min="15363" max="15363" width="50.85546875" style="175" customWidth="1"/>
    <col min="15364" max="15364" width="7" style="175" customWidth="1"/>
    <col min="15365" max="15365" width="9.140625" style="175"/>
    <col min="15366" max="15369" width="13.42578125" style="175" customWidth="1"/>
    <col min="15370" max="15370" width="17.42578125" style="175" customWidth="1"/>
    <col min="15371" max="15371" width="16.42578125" style="175" customWidth="1"/>
    <col min="15372" max="15616" width="9.140625" style="175"/>
    <col min="15617" max="15617" width="7" style="175" customWidth="1"/>
    <col min="15618" max="15618" width="15.28515625" style="175" customWidth="1"/>
    <col min="15619" max="15619" width="50.85546875" style="175" customWidth="1"/>
    <col min="15620" max="15620" width="7" style="175" customWidth="1"/>
    <col min="15621" max="15621" width="9.140625" style="175"/>
    <col min="15622" max="15625" width="13.42578125" style="175" customWidth="1"/>
    <col min="15626" max="15626" width="17.42578125" style="175" customWidth="1"/>
    <col min="15627" max="15627" width="16.42578125" style="175" customWidth="1"/>
    <col min="15628" max="15872" width="9.140625" style="175"/>
    <col min="15873" max="15873" width="7" style="175" customWidth="1"/>
    <col min="15874" max="15874" width="15.28515625" style="175" customWidth="1"/>
    <col min="15875" max="15875" width="50.85546875" style="175" customWidth="1"/>
    <col min="15876" max="15876" width="7" style="175" customWidth="1"/>
    <col min="15877" max="15877" width="9.140625" style="175"/>
    <col min="15878" max="15881" width="13.42578125" style="175" customWidth="1"/>
    <col min="15882" max="15882" width="17.42578125" style="175" customWidth="1"/>
    <col min="15883" max="15883" width="16.42578125" style="175" customWidth="1"/>
    <col min="15884" max="16128" width="9.140625" style="175"/>
    <col min="16129" max="16129" width="7" style="175" customWidth="1"/>
    <col min="16130" max="16130" width="15.28515625" style="175" customWidth="1"/>
    <col min="16131" max="16131" width="50.85546875" style="175" customWidth="1"/>
    <col min="16132" max="16132" width="7" style="175" customWidth="1"/>
    <col min="16133" max="16133" width="9.140625" style="175"/>
    <col min="16134" max="16137" width="13.42578125" style="175" customWidth="1"/>
    <col min="16138" max="16138" width="17.42578125" style="175" customWidth="1"/>
    <col min="16139" max="16139" width="16.42578125" style="175" customWidth="1"/>
    <col min="16140" max="16384" width="9.140625" style="175"/>
  </cols>
  <sheetData>
    <row r="1" spans="1:15" x14ac:dyDescent="0.25">
      <c r="G1" s="530" t="s">
        <v>495</v>
      </c>
      <c r="H1" s="530"/>
      <c r="I1" s="530"/>
    </row>
    <row r="2" spans="1:15" x14ac:dyDescent="0.25">
      <c r="D2" s="531"/>
      <c r="E2" s="531"/>
      <c r="F2" s="531"/>
      <c r="G2" s="531"/>
      <c r="H2" s="531"/>
      <c r="I2" s="531"/>
    </row>
    <row r="3" spans="1:15" x14ac:dyDescent="0.25">
      <c r="A3" s="526" t="s">
        <v>108</v>
      </c>
      <c r="B3" s="526"/>
      <c r="C3" s="175" t="s">
        <v>109</v>
      </c>
    </row>
    <row r="7" spans="1:15" x14ac:dyDescent="0.25">
      <c r="B7" s="526" t="s">
        <v>492</v>
      </c>
      <c r="C7" s="526"/>
      <c r="D7" s="526"/>
      <c r="E7" s="526"/>
      <c r="F7" s="526"/>
      <c r="G7" s="526"/>
      <c r="H7" s="526"/>
      <c r="I7" s="526"/>
    </row>
    <row r="8" spans="1:15" ht="15.75" customHeight="1" x14ac:dyDescent="0.25">
      <c r="B8" s="526" t="s">
        <v>340</v>
      </c>
      <c r="C8" s="526"/>
      <c r="D8" s="526"/>
      <c r="E8" s="526"/>
      <c r="F8" s="526"/>
      <c r="G8" s="526"/>
      <c r="H8" s="526"/>
      <c r="I8" s="526"/>
    </row>
    <row r="9" spans="1:15" x14ac:dyDescent="0.25">
      <c r="B9" s="207"/>
      <c r="C9" s="208"/>
      <c r="D9" s="208"/>
      <c r="E9" s="209"/>
      <c r="F9" s="210"/>
      <c r="G9" s="209"/>
      <c r="H9" s="209"/>
      <c r="I9" s="209"/>
    </row>
    <row r="10" spans="1:15" ht="45" customHeight="1" x14ac:dyDescent="0.25">
      <c r="A10" s="532" t="s">
        <v>110</v>
      </c>
      <c r="B10" s="532"/>
      <c r="C10" s="532"/>
      <c r="D10" s="532"/>
      <c r="E10" s="532"/>
      <c r="F10" s="532"/>
      <c r="G10" s="532"/>
      <c r="H10" s="532"/>
      <c r="I10" s="532"/>
    </row>
    <row r="11" spans="1:15" x14ac:dyDescent="0.25">
      <c r="B11" s="526"/>
      <c r="C11" s="526"/>
      <c r="D11" s="526"/>
      <c r="E11" s="526"/>
      <c r="F11" s="526"/>
      <c r="G11" s="526"/>
      <c r="H11" s="526"/>
      <c r="I11" s="526"/>
    </row>
    <row r="12" spans="1:15" ht="15.75" customHeight="1" x14ac:dyDescent="0.25">
      <c r="A12" s="532" t="s">
        <v>111</v>
      </c>
      <c r="B12" s="532"/>
      <c r="C12" s="532"/>
    </row>
    <row r="13" spans="1:15" ht="6" customHeight="1" thickBot="1" x14ac:dyDescent="0.3"/>
    <row r="14" spans="1:15" s="204" customFormat="1" ht="31.5" customHeight="1" thickBot="1" x14ac:dyDescent="0.3">
      <c r="A14" s="533" t="s">
        <v>0</v>
      </c>
      <c r="B14" s="211" t="s">
        <v>1</v>
      </c>
      <c r="C14" s="534" t="s">
        <v>2</v>
      </c>
      <c r="D14" s="534" t="s">
        <v>3</v>
      </c>
      <c r="E14" s="527" t="s">
        <v>4</v>
      </c>
      <c r="F14" s="527" t="s">
        <v>5</v>
      </c>
      <c r="G14" s="527"/>
      <c r="H14" s="527" t="s">
        <v>6</v>
      </c>
      <c r="I14" s="527"/>
      <c r="J14" s="212"/>
      <c r="K14" s="213"/>
      <c r="L14" s="213"/>
      <c r="M14" s="213"/>
      <c r="N14" s="213"/>
      <c r="O14" s="213"/>
    </row>
    <row r="15" spans="1:15" s="204" customFormat="1" ht="16.5" thickBot="1" x14ac:dyDescent="0.3">
      <c r="A15" s="533"/>
      <c r="B15" s="211" t="s">
        <v>7</v>
      </c>
      <c r="C15" s="534"/>
      <c r="D15" s="534"/>
      <c r="E15" s="527"/>
      <c r="F15" s="214" t="s">
        <v>8</v>
      </c>
      <c r="G15" s="215" t="s">
        <v>9</v>
      </c>
      <c r="H15" s="215" t="s">
        <v>8</v>
      </c>
      <c r="I15" s="215" t="s">
        <v>9</v>
      </c>
      <c r="J15" s="212"/>
      <c r="K15" s="213"/>
      <c r="L15" s="213"/>
      <c r="M15" s="213"/>
      <c r="N15" s="213"/>
      <c r="O15" s="213"/>
    </row>
    <row r="16" spans="1:15" ht="16.5" thickBot="1" x14ac:dyDescent="0.3">
      <c r="A16" s="216"/>
      <c r="B16" s="216"/>
      <c r="C16" s="217"/>
      <c r="D16" s="218"/>
      <c r="E16" s="193"/>
      <c r="F16" s="219"/>
      <c r="G16" s="193"/>
      <c r="H16" s="193"/>
      <c r="I16" s="193"/>
    </row>
    <row r="17" spans="1:15" ht="16.5" thickBot="1" x14ac:dyDescent="0.3">
      <c r="A17" s="220"/>
      <c r="B17" s="221" t="s">
        <v>10</v>
      </c>
      <c r="C17" s="528" t="s">
        <v>182</v>
      </c>
      <c r="D17" s="528"/>
      <c r="E17" s="528"/>
      <c r="F17" s="529"/>
      <c r="G17" s="529"/>
      <c r="H17" s="529"/>
      <c r="I17" s="529"/>
      <c r="J17" s="175"/>
      <c r="L17" s="175"/>
      <c r="M17" s="175"/>
      <c r="N17" s="175"/>
      <c r="O17" s="175"/>
    </row>
    <row r="18" spans="1:15" ht="46.5" customHeight="1" x14ac:dyDescent="0.25">
      <c r="A18" s="222">
        <v>1</v>
      </c>
      <c r="B18" s="223" t="s">
        <v>11</v>
      </c>
      <c r="C18" s="224" t="s">
        <v>12</v>
      </c>
      <c r="D18" s="225" t="s">
        <v>13</v>
      </c>
      <c r="E18" s="226">
        <f>E19+E20+E21+E22+E23+E24</f>
        <v>18</v>
      </c>
      <c r="F18" s="227"/>
      <c r="G18" s="228">
        <v>0</v>
      </c>
      <c r="H18" s="229"/>
      <c r="I18" s="230">
        <f>E18*G18</f>
        <v>0</v>
      </c>
      <c r="J18" s="175"/>
      <c r="L18" s="175"/>
      <c r="M18" s="175"/>
      <c r="N18" s="175"/>
      <c r="O18" s="175"/>
    </row>
    <row r="19" spans="1:15" ht="18" x14ac:dyDescent="0.25">
      <c r="A19" s="231" t="s">
        <v>14</v>
      </c>
      <c r="B19" s="232" t="s">
        <v>15</v>
      </c>
      <c r="C19" s="233" t="s">
        <v>399</v>
      </c>
      <c r="D19" s="234" t="s">
        <v>16</v>
      </c>
      <c r="E19" s="235">
        <v>3</v>
      </c>
      <c r="F19" s="236">
        <v>0</v>
      </c>
      <c r="G19" s="237"/>
      <c r="H19" s="238">
        <f>E19*F19</f>
        <v>0</v>
      </c>
      <c r="I19" s="239"/>
      <c r="J19" s="175"/>
      <c r="L19" s="175"/>
      <c r="M19" s="175"/>
      <c r="N19" s="175"/>
      <c r="O19" s="175"/>
    </row>
    <row r="20" spans="1:15" ht="18" x14ac:dyDescent="0.25">
      <c r="A20" s="231" t="s">
        <v>17</v>
      </c>
      <c r="B20" s="232" t="s">
        <v>15</v>
      </c>
      <c r="C20" s="233" t="s">
        <v>400</v>
      </c>
      <c r="D20" s="240" t="s">
        <v>16</v>
      </c>
      <c r="E20" s="235">
        <v>4</v>
      </c>
      <c r="F20" s="236">
        <v>0</v>
      </c>
      <c r="G20" s="237"/>
      <c r="H20" s="238">
        <f t="shared" ref="H20:H24" si="0">E20*F20</f>
        <v>0</v>
      </c>
      <c r="I20" s="239"/>
      <c r="J20" s="175"/>
      <c r="L20" s="175"/>
      <c r="M20" s="175"/>
      <c r="N20" s="175"/>
      <c r="O20" s="175"/>
    </row>
    <row r="21" spans="1:15" x14ac:dyDescent="0.25">
      <c r="A21" s="231" t="s">
        <v>18</v>
      </c>
      <c r="B21" s="232" t="s">
        <v>15</v>
      </c>
      <c r="C21" s="233" t="s">
        <v>402</v>
      </c>
      <c r="D21" s="241" t="s">
        <v>16</v>
      </c>
      <c r="E21" s="241">
        <v>1</v>
      </c>
      <c r="F21" s="219">
        <v>0</v>
      </c>
      <c r="G21" s="181"/>
      <c r="H21" s="238">
        <f t="shared" si="0"/>
        <v>0</v>
      </c>
      <c r="I21" s="183"/>
      <c r="J21" s="175"/>
      <c r="L21" s="175"/>
      <c r="M21" s="175"/>
      <c r="N21" s="175"/>
      <c r="O21" s="175"/>
    </row>
    <row r="22" spans="1:15" x14ac:dyDescent="0.25">
      <c r="A22" s="231" t="s">
        <v>19</v>
      </c>
      <c r="B22" s="232" t="s">
        <v>15</v>
      </c>
      <c r="C22" s="233" t="s">
        <v>403</v>
      </c>
      <c r="D22" s="241" t="s">
        <v>16</v>
      </c>
      <c r="E22" s="241">
        <v>3</v>
      </c>
      <c r="F22" s="219">
        <v>0</v>
      </c>
      <c r="G22" s="181"/>
      <c r="H22" s="238">
        <f t="shared" si="0"/>
        <v>0</v>
      </c>
      <c r="I22" s="183"/>
      <c r="J22" s="175"/>
      <c r="L22" s="175"/>
      <c r="M22" s="175"/>
      <c r="N22" s="175"/>
      <c r="O22" s="175"/>
    </row>
    <row r="23" spans="1:15" x14ac:dyDescent="0.25">
      <c r="A23" s="231" t="s">
        <v>20</v>
      </c>
      <c r="B23" s="232" t="s">
        <v>15</v>
      </c>
      <c r="C23" s="233" t="s">
        <v>404</v>
      </c>
      <c r="D23" s="241" t="s">
        <v>16</v>
      </c>
      <c r="E23" s="241">
        <v>4</v>
      </c>
      <c r="F23" s="219">
        <v>0</v>
      </c>
      <c r="G23" s="181"/>
      <c r="H23" s="238">
        <f t="shared" si="0"/>
        <v>0</v>
      </c>
      <c r="I23" s="183"/>
      <c r="J23" s="175"/>
      <c r="L23" s="175"/>
      <c r="M23" s="175"/>
      <c r="N23" s="175"/>
      <c r="O23" s="175"/>
    </row>
    <row r="24" spans="1:15" x14ac:dyDescent="0.25">
      <c r="A24" s="231" t="s">
        <v>21</v>
      </c>
      <c r="B24" s="232" t="s">
        <v>15</v>
      </c>
      <c r="C24" s="233" t="s">
        <v>401</v>
      </c>
      <c r="D24" s="241" t="s">
        <v>16</v>
      </c>
      <c r="E24" s="241">
        <v>3</v>
      </c>
      <c r="F24" s="219">
        <v>0</v>
      </c>
      <c r="G24" s="181"/>
      <c r="H24" s="238">
        <f t="shared" si="0"/>
        <v>0</v>
      </c>
      <c r="I24" s="183"/>
      <c r="J24" s="175"/>
      <c r="L24" s="175"/>
      <c r="M24" s="175"/>
      <c r="N24" s="175"/>
      <c r="O24" s="175"/>
    </row>
    <row r="25" spans="1:15" ht="28.5" x14ac:dyDescent="0.25">
      <c r="A25" s="189" t="s">
        <v>22</v>
      </c>
      <c r="B25" s="242" t="s">
        <v>11</v>
      </c>
      <c r="C25" s="191" t="s">
        <v>407</v>
      </c>
      <c r="D25" s="241" t="s">
        <v>16</v>
      </c>
      <c r="E25" s="192">
        <v>3</v>
      </c>
      <c r="F25" s="219"/>
      <c r="G25" s="194">
        <v>0</v>
      </c>
      <c r="H25" s="195"/>
      <c r="I25" s="196">
        <f>E25*G25</f>
        <v>0</v>
      </c>
      <c r="J25" s="175"/>
      <c r="L25" s="175"/>
      <c r="M25" s="175"/>
      <c r="N25" s="175"/>
      <c r="O25" s="175"/>
    </row>
    <row r="26" spans="1:15" x14ac:dyDescent="0.25">
      <c r="A26" s="243" t="s">
        <v>23</v>
      </c>
      <c r="B26" s="232" t="s">
        <v>15</v>
      </c>
      <c r="C26" s="233" t="s">
        <v>405</v>
      </c>
      <c r="D26" s="241" t="s">
        <v>16</v>
      </c>
      <c r="E26" s="241">
        <v>3</v>
      </c>
      <c r="F26" s="219">
        <v>0</v>
      </c>
      <c r="G26" s="181"/>
      <c r="H26" s="182">
        <f>E26*F26</f>
        <v>0</v>
      </c>
      <c r="I26" s="183"/>
      <c r="J26" s="175"/>
      <c r="L26" s="175"/>
      <c r="M26" s="175"/>
      <c r="N26" s="175"/>
      <c r="O26" s="175"/>
    </row>
    <row r="27" spans="1:15" ht="28.5" x14ac:dyDescent="0.25">
      <c r="A27" s="189" t="s">
        <v>24</v>
      </c>
      <c r="B27" s="242" t="s">
        <v>11</v>
      </c>
      <c r="C27" s="191" t="s">
        <v>408</v>
      </c>
      <c r="D27" s="241" t="s">
        <v>16</v>
      </c>
      <c r="E27" s="192">
        <v>3</v>
      </c>
      <c r="F27" s="219"/>
      <c r="G27" s="194">
        <v>0</v>
      </c>
      <c r="H27" s="195"/>
      <c r="I27" s="196">
        <f>E27*G27</f>
        <v>0</v>
      </c>
      <c r="J27" s="175"/>
      <c r="L27" s="175"/>
      <c r="M27" s="175"/>
      <c r="N27" s="175"/>
      <c r="O27" s="175"/>
    </row>
    <row r="28" spans="1:15" x14ac:dyDescent="0.25">
      <c r="A28" s="243" t="s">
        <v>26</v>
      </c>
      <c r="B28" s="232" t="s">
        <v>15</v>
      </c>
      <c r="C28" s="233" t="s">
        <v>406</v>
      </c>
      <c r="D28" s="241" t="s">
        <v>16</v>
      </c>
      <c r="E28" s="241">
        <v>3</v>
      </c>
      <c r="F28" s="219">
        <v>0</v>
      </c>
      <c r="G28" s="181"/>
      <c r="H28" s="182">
        <f>E28*F28</f>
        <v>0</v>
      </c>
      <c r="I28" s="183"/>
      <c r="J28" s="175"/>
      <c r="L28" s="175"/>
      <c r="M28" s="175"/>
      <c r="N28" s="175"/>
      <c r="O28" s="175"/>
    </row>
    <row r="29" spans="1:15" x14ac:dyDescent="0.25">
      <c r="A29" s="189" t="s">
        <v>27</v>
      </c>
      <c r="B29" s="190" t="s">
        <v>11</v>
      </c>
      <c r="C29" s="191" t="s">
        <v>113</v>
      </c>
      <c r="D29" s="192" t="s">
        <v>16</v>
      </c>
      <c r="E29" s="192">
        <v>2</v>
      </c>
      <c r="F29" s="193"/>
      <c r="G29" s="194">
        <v>0</v>
      </c>
      <c r="H29" s="195"/>
      <c r="I29" s="196">
        <f>E29*G29</f>
        <v>0</v>
      </c>
      <c r="J29" s="175"/>
      <c r="L29" s="175"/>
      <c r="M29" s="175"/>
      <c r="N29" s="175"/>
      <c r="O29" s="175"/>
    </row>
    <row r="30" spans="1:15" x14ac:dyDescent="0.25">
      <c r="A30" s="243" t="s">
        <v>28</v>
      </c>
      <c r="B30" s="232" t="s">
        <v>15</v>
      </c>
      <c r="C30" s="233" t="s">
        <v>112</v>
      </c>
      <c r="D30" s="241" t="s">
        <v>16</v>
      </c>
      <c r="E30" s="241">
        <v>2</v>
      </c>
      <c r="F30" s="219">
        <v>0</v>
      </c>
      <c r="G30" s="181"/>
      <c r="H30" s="182">
        <f>E30*F30</f>
        <v>0</v>
      </c>
      <c r="I30" s="183"/>
      <c r="J30" s="175"/>
      <c r="L30" s="175"/>
      <c r="M30" s="175"/>
      <c r="N30" s="175"/>
      <c r="O30" s="175"/>
    </row>
    <row r="31" spans="1:15" x14ac:dyDescent="0.25">
      <c r="A31" s="189" t="s">
        <v>116</v>
      </c>
      <c r="B31" s="190" t="s">
        <v>11</v>
      </c>
      <c r="C31" s="191" t="s">
        <v>113</v>
      </c>
      <c r="D31" s="192" t="s">
        <v>16</v>
      </c>
      <c r="E31" s="192">
        <f>SUM(E32:E37)</f>
        <v>14</v>
      </c>
      <c r="F31" s="193"/>
      <c r="G31" s="194">
        <v>0</v>
      </c>
      <c r="H31" s="195"/>
      <c r="I31" s="196">
        <f>E31*G31</f>
        <v>0</v>
      </c>
      <c r="J31" s="175"/>
      <c r="L31" s="175"/>
      <c r="M31" s="175"/>
      <c r="N31" s="175"/>
      <c r="O31" s="175"/>
    </row>
    <row r="32" spans="1:15" x14ac:dyDescent="0.25">
      <c r="A32" s="243" t="s">
        <v>31</v>
      </c>
      <c r="B32" s="232" t="s">
        <v>15</v>
      </c>
      <c r="C32" s="233" t="s">
        <v>119</v>
      </c>
      <c r="D32" s="241" t="s">
        <v>16</v>
      </c>
      <c r="E32" s="241">
        <v>3</v>
      </c>
      <c r="F32" s="219">
        <v>0</v>
      </c>
      <c r="G32" s="181"/>
      <c r="H32" s="182">
        <f>E32*F32</f>
        <v>0</v>
      </c>
      <c r="I32" s="183"/>
      <c r="J32" s="175"/>
      <c r="L32" s="175"/>
      <c r="M32" s="175"/>
      <c r="N32" s="175"/>
      <c r="O32" s="175"/>
    </row>
    <row r="33" spans="1:15" x14ac:dyDescent="0.25">
      <c r="A33" s="243" t="s">
        <v>32</v>
      </c>
      <c r="B33" s="232" t="s">
        <v>15</v>
      </c>
      <c r="C33" s="233" t="s">
        <v>120</v>
      </c>
      <c r="D33" s="241" t="s">
        <v>16</v>
      </c>
      <c r="E33" s="241">
        <v>1</v>
      </c>
      <c r="F33" s="219">
        <v>0</v>
      </c>
      <c r="G33" s="181"/>
      <c r="H33" s="182">
        <f t="shared" ref="H33:H37" si="1">E33*F33</f>
        <v>0</v>
      </c>
      <c r="I33" s="183"/>
      <c r="J33" s="175"/>
      <c r="L33" s="175"/>
      <c r="M33" s="175"/>
      <c r="N33" s="175"/>
      <c r="O33" s="175"/>
    </row>
    <row r="34" spans="1:15" x14ac:dyDescent="0.25">
      <c r="A34" s="243" t="s">
        <v>33</v>
      </c>
      <c r="B34" s="232" t="s">
        <v>15</v>
      </c>
      <c r="C34" s="233" t="s">
        <v>121</v>
      </c>
      <c r="D34" s="241" t="s">
        <v>16</v>
      </c>
      <c r="E34" s="241">
        <v>2</v>
      </c>
      <c r="F34" s="219">
        <v>0</v>
      </c>
      <c r="G34" s="181"/>
      <c r="H34" s="182">
        <f t="shared" si="1"/>
        <v>0</v>
      </c>
      <c r="I34" s="183"/>
      <c r="J34" s="175"/>
      <c r="L34" s="175"/>
      <c r="M34" s="175"/>
      <c r="N34" s="175"/>
      <c r="O34" s="175"/>
    </row>
    <row r="35" spans="1:15" x14ac:dyDescent="0.25">
      <c r="A35" s="243" t="s">
        <v>131</v>
      </c>
      <c r="B35" s="232" t="s">
        <v>15</v>
      </c>
      <c r="C35" s="233" t="s">
        <v>122</v>
      </c>
      <c r="D35" s="241" t="s">
        <v>16</v>
      </c>
      <c r="E35" s="241">
        <v>3</v>
      </c>
      <c r="F35" s="219">
        <v>0</v>
      </c>
      <c r="G35" s="181"/>
      <c r="H35" s="182">
        <f t="shared" si="1"/>
        <v>0</v>
      </c>
      <c r="I35" s="183"/>
      <c r="J35" s="175"/>
      <c r="L35" s="175"/>
      <c r="M35" s="175"/>
      <c r="N35" s="175"/>
      <c r="O35" s="175"/>
    </row>
    <row r="36" spans="1:15" x14ac:dyDescent="0.25">
      <c r="A36" s="243" t="s">
        <v>132</v>
      </c>
      <c r="B36" s="232" t="s">
        <v>15</v>
      </c>
      <c r="C36" s="233" t="s">
        <v>123</v>
      </c>
      <c r="D36" s="241" t="s">
        <v>16</v>
      </c>
      <c r="E36" s="241">
        <v>4</v>
      </c>
      <c r="F36" s="219">
        <v>0</v>
      </c>
      <c r="G36" s="181"/>
      <c r="H36" s="182">
        <f t="shared" si="1"/>
        <v>0</v>
      </c>
      <c r="I36" s="183"/>
      <c r="J36" s="175"/>
      <c r="L36" s="175"/>
      <c r="M36" s="175"/>
      <c r="N36" s="175"/>
      <c r="O36" s="175"/>
    </row>
    <row r="37" spans="1:15" x14ac:dyDescent="0.25">
      <c r="A37" s="243" t="s">
        <v>133</v>
      </c>
      <c r="B37" s="232" t="s">
        <v>15</v>
      </c>
      <c r="C37" s="233" t="s">
        <v>124</v>
      </c>
      <c r="D37" s="241" t="s">
        <v>16</v>
      </c>
      <c r="E37" s="241">
        <v>1</v>
      </c>
      <c r="F37" s="219">
        <v>0</v>
      </c>
      <c r="G37" s="181"/>
      <c r="H37" s="182">
        <f t="shared" si="1"/>
        <v>0</v>
      </c>
      <c r="I37" s="183"/>
      <c r="J37" s="175"/>
      <c r="L37" s="175"/>
      <c r="M37" s="175"/>
      <c r="N37" s="175"/>
      <c r="O37" s="175"/>
    </row>
    <row r="38" spans="1:15" x14ac:dyDescent="0.25">
      <c r="A38" s="189" t="s">
        <v>34</v>
      </c>
      <c r="B38" s="190" t="s">
        <v>11</v>
      </c>
      <c r="C38" s="191" t="s">
        <v>127</v>
      </c>
      <c r="D38" s="192" t="s">
        <v>16</v>
      </c>
      <c r="E38" s="192">
        <v>3</v>
      </c>
      <c r="F38" s="193"/>
      <c r="G38" s="194">
        <v>0</v>
      </c>
      <c r="H38" s="195"/>
      <c r="I38" s="196">
        <f>E38*G38</f>
        <v>0</v>
      </c>
      <c r="J38" s="175"/>
      <c r="L38" s="175"/>
      <c r="M38" s="175"/>
      <c r="N38" s="175"/>
      <c r="O38" s="175"/>
    </row>
    <row r="39" spans="1:15" x14ac:dyDescent="0.25">
      <c r="A39" s="243" t="s">
        <v>35</v>
      </c>
      <c r="B39" s="232" t="s">
        <v>15</v>
      </c>
      <c r="C39" s="233" t="s">
        <v>125</v>
      </c>
      <c r="D39" s="241" t="s">
        <v>16</v>
      </c>
      <c r="E39" s="241">
        <v>1</v>
      </c>
      <c r="F39" s="219">
        <v>0</v>
      </c>
      <c r="G39" s="181"/>
      <c r="H39" s="182">
        <f>E39*F39</f>
        <v>0</v>
      </c>
      <c r="I39" s="183"/>
      <c r="J39" s="175"/>
      <c r="L39" s="175"/>
      <c r="M39" s="175"/>
      <c r="N39" s="175"/>
      <c r="O39" s="175"/>
    </row>
    <row r="40" spans="1:15" x14ac:dyDescent="0.25">
      <c r="A40" s="243" t="s">
        <v>36</v>
      </c>
      <c r="B40" s="232" t="s">
        <v>15</v>
      </c>
      <c r="C40" s="233" t="s">
        <v>126</v>
      </c>
      <c r="D40" s="241" t="s">
        <v>16</v>
      </c>
      <c r="E40" s="241">
        <v>2</v>
      </c>
      <c r="F40" s="219">
        <v>0</v>
      </c>
      <c r="G40" s="181"/>
      <c r="H40" s="182">
        <f>E40*F40</f>
        <v>0</v>
      </c>
      <c r="I40" s="183"/>
      <c r="J40" s="175"/>
      <c r="L40" s="175"/>
      <c r="M40" s="175"/>
      <c r="N40" s="175"/>
      <c r="O40" s="175"/>
    </row>
    <row r="41" spans="1:15" ht="33" customHeight="1" x14ac:dyDescent="0.25">
      <c r="A41" s="189" t="s">
        <v>37</v>
      </c>
      <c r="B41" s="190" t="s">
        <v>11</v>
      </c>
      <c r="C41" s="191" t="s">
        <v>128</v>
      </c>
      <c r="D41" s="192" t="s">
        <v>16</v>
      </c>
      <c r="E41" s="192">
        <v>3</v>
      </c>
      <c r="F41" s="193"/>
      <c r="G41" s="194">
        <v>0</v>
      </c>
      <c r="H41" s="195"/>
      <c r="I41" s="196">
        <f>E41*G41</f>
        <v>0</v>
      </c>
      <c r="J41" s="175"/>
      <c r="L41" s="175"/>
      <c r="M41" s="175"/>
      <c r="N41" s="175"/>
      <c r="O41" s="175"/>
    </row>
    <row r="42" spans="1:15" x14ac:dyDescent="0.25">
      <c r="A42" s="243" t="s">
        <v>374</v>
      </c>
      <c r="B42" s="232" t="s">
        <v>15</v>
      </c>
      <c r="C42" s="233" t="s">
        <v>129</v>
      </c>
      <c r="D42" s="241" t="s">
        <v>16</v>
      </c>
      <c r="E42" s="241">
        <v>1</v>
      </c>
      <c r="F42" s="219">
        <v>0</v>
      </c>
      <c r="G42" s="181"/>
      <c r="H42" s="182">
        <f>E42*F42</f>
        <v>0</v>
      </c>
      <c r="I42" s="183"/>
      <c r="J42" s="175"/>
      <c r="L42" s="175"/>
      <c r="M42" s="175"/>
      <c r="N42" s="175"/>
      <c r="O42" s="175"/>
    </row>
    <row r="43" spans="1:15" x14ac:dyDescent="0.25">
      <c r="A43" s="243" t="s">
        <v>424</v>
      </c>
      <c r="B43" s="232" t="s">
        <v>15</v>
      </c>
      <c r="C43" s="233" t="s">
        <v>130</v>
      </c>
      <c r="D43" s="241" t="s">
        <v>16</v>
      </c>
      <c r="E43" s="241">
        <v>2</v>
      </c>
      <c r="F43" s="219">
        <v>0</v>
      </c>
      <c r="G43" s="181"/>
      <c r="H43" s="182">
        <f>E43*F43</f>
        <v>0</v>
      </c>
      <c r="I43" s="183"/>
      <c r="J43" s="175"/>
      <c r="L43" s="175"/>
      <c r="M43" s="175"/>
      <c r="N43" s="175"/>
      <c r="O43" s="175"/>
    </row>
    <row r="44" spans="1:15" ht="45" customHeight="1" x14ac:dyDescent="0.25">
      <c r="A44" s="189" t="s">
        <v>38</v>
      </c>
      <c r="B44" s="190" t="s">
        <v>11</v>
      </c>
      <c r="C44" s="191" t="s">
        <v>41</v>
      </c>
      <c r="D44" s="192" t="s">
        <v>16</v>
      </c>
      <c r="E44" s="192">
        <v>8</v>
      </c>
      <c r="F44" s="193"/>
      <c r="G44" s="194">
        <v>0</v>
      </c>
      <c r="H44" s="195"/>
      <c r="I44" s="196">
        <f>E44*G44</f>
        <v>0</v>
      </c>
      <c r="J44" s="175"/>
      <c r="L44" s="175"/>
      <c r="M44" s="175"/>
      <c r="N44" s="175"/>
      <c r="O44" s="175"/>
    </row>
    <row r="45" spans="1:15" x14ac:dyDescent="0.25">
      <c r="A45" s="243" t="s">
        <v>39</v>
      </c>
      <c r="B45" s="232" t="s">
        <v>15</v>
      </c>
      <c r="C45" s="233" t="s">
        <v>134</v>
      </c>
      <c r="D45" s="241" t="s">
        <v>16</v>
      </c>
      <c r="E45" s="241">
        <v>8</v>
      </c>
      <c r="F45" s="219">
        <v>0</v>
      </c>
      <c r="G45" s="181"/>
      <c r="H45" s="182">
        <f>E45*F45</f>
        <v>0</v>
      </c>
      <c r="I45" s="183"/>
      <c r="J45" s="175"/>
      <c r="L45" s="175"/>
      <c r="M45" s="175"/>
      <c r="N45" s="175"/>
      <c r="O45" s="175"/>
    </row>
    <row r="46" spans="1:15" x14ac:dyDescent="0.25">
      <c r="A46" s="243" t="s">
        <v>137</v>
      </c>
      <c r="B46" s="232" t="s">
        <v>15</v>
      </c>
      <c r="C46" s="233" t="s">
        <v>135</v>
      </c>
      <c r="D46" s="241" t="s">
        <v>16</v>
      </c>
      <c r="E46" s="241">
        <v>2</v>
      </c>
      <c r="F46" s="219">
        <v>0</v>
      </c>
      <c r="G46" s="181"/>
      <c r="H46" s="182">
        <f t="shared" ref="H46:H47" si="2">E46*F46</f>
        <v>0</v>
      </c>
      <c r="I46" s="183"/>
      <c r="J46" s="175"/>
      <c r="L46" s="175"/>
      <c r="M46" s="175"/>
      <c r="N46" s="175"/>
      <c r="O46" s="175"/>
    </row>
    <row r="47" spans="1:15" x14ac:dyDescent="0.25">
      <c r="A47" s="243" t="s">
        <v>138</v>
      </c>
      <c r="B47" s="232" t="s">
        <v>15</v>
      </c>
      <c r="C47" s="233" t="s">
        <v>136</v>
      </c>
      <c r="D47" s="241" t="s">
        <v>16</v>
      </c>
      <c r="E47" s="241">
        <v>6</v>
      </c>
      <c r="F47" s="219">
        <v>0</v>
      </c>
      <c r="G47" s="181"/>
      <c r="H47" s="182">
        <f t="shared" si="2"/>
        <v>0</v>
      </c>
      <c r="I47" s="183"/>
      <c r="J47" s="175"/>
      <c r="L47" s="175"/>
      <c r="M47" s="175"/>
      <c r="N47" s="175"/>
      <c r="O47" s="175"/>
    </row>
    <row r="48" spans="1:15" ht="39.75" customHeight="1" x14ac:dyDescent="0.25">
      <c r="A48" s="189" t="s">
        <v>40</v>
      </c>
      <c r="B48" s="190" t="s">
        <v>11</v>
      </c>
      <c r="C48" s="191" t="s">
        <v>46</v>
      </c>
      <c r="D48" s="192" t="s">
        <v>16</v>
      </c>
      <c r="E48" s="192">
        <v>16</v>
      </c>
      <c r="F48" s="193"/>
      <c r="G48" s="194">
        <v>0</v>
      </c>
      <c r="H48" s="195"/>
      <c r="I48" s="196">
        <f>E48*G48</f>
        <v>0</v>
      </c>
      <c r="J48" s="175"/>
      <c r="L48" s="175"/>
      <c r="M48" s="175"/>
      <c r="N48" s="175"/>
      <c r="O48" s="175"/>
    </row>
    <row r="49" spans="1:15" x14ac:dyDescent="0.25">
      <c r="A49" s="243" t="s">
        <v>42</v>
      </c>
      <c r="B49" s="232" t="s">
        <v>15</v>
      </c>
      <c r="C49" s="233" t="s">
        <v>140</v>
      </c>
      <c r="D49" s="241" t="s">
        <v>16</v>
      </c>
      <c r="E49" s="241">
        <v>16</v>
      </c>
      <c r="F49" s="219">
        <v>0</v>
      </c>
      <c r="G49" s="181"/>
      <c r="H49" s="182">
        <f>E49*F49</f>
        <v>0</v>
      </c>
      <c r="I49" s="183"/>
      <c r="J49" s="175"/>
      <c r="L49" s="175"/>
      <c r="M49" s="175"/>
      <c r="N49" s="175"/>
      <c r="O49" s="175"/>
    </row>
    <row r="50" spans="1:15" x14ac:dyDescent="0.25">
      <c r="A50" s="243" t="s">
        <v>45</v>
      </c>
      <c r="B50" s="232" t="s">
        <v>15</v>
      </c>
      <c r="C50" s="233" t="s">
        <v>141</v>
      </c>
      <c r="D50" s="241" t="s">
        <v>16</v>
      </c>
      <c r="E50" s="241">
        <v>8</v>
      </c>
      <c r="F50" s="219">
        <v>0</v>
      </c>
      <c r="G50" s="181"/>
      <c r="H50" s="182">
        <f t="shared" ref="H50:H51" si="3">E50*F50</f>
        <v>0</v>
      </c>
      <c r="I50" s="183"/>
      <c r="J50" s="175"/>
      <c r="L50" s="175"/>
      <c r="M50" s="175"/>
      <c r="N50" s="175"/>
      <c r="O50" s="175"/>
    </row>
    <row r="51" spans="1:15" x14ac:dyDescent="0.25">
      <c r="A51" s="243" t="s">
        <v>139</v>
      </c>
      <c r="B51" s="232" t="s">
        <v>15</v>
      </c>
      <c r="C51" s="233" t="s">
        <v>142</v>
      </c>
      <c r="D51" s="241" t="s">
        <v>16</v>
      </c>
      <c r="E51" s="241">
        <v>8</v>
      </c>
      <c r="F51" s="219">
        <v>0</v>
      </c>
      <c r="G51" s="181"/>
      <c r="H51" s="182">
        <f t="shared" si="3"/>
        <v>0</v>
      </c>
      <c r="I51" s="183"/>
      <c r="J51" s="175"/>
      <c r="L51" s="175"/>
      <c r="M51" s="175"/>
      <c r="N51" s="175"/>
      <c r="O51" s="175"/>
    </row>
    <row r="52" spans="1:15" ht="42.75" x14ac:dyDescent="0.25">
      <c r="A52" s="189" t="s">
        <v>118</v>
      </c>
      <c r="B52" s="190" t="s">
        <v>11</v>
      </c>
      <c r="C52" s="191" t="s">
        <v>143</v>
      </c>
      <c r="D52" s="192" t="s">
        <v>16</v>
      </c>
      <c r="E52" s="192">
        <v>6</v>
      </c>
      <c r="F52" s="193"/>
      <c r="G52" s="194">
        <v>0</v>
      </c>
      <c r="H52" s="195"/>
      <c r="I52" s="196">
        <f>E52*G52</f>
        <v>0</v>
      </c>
      <c r="J52" s="175"/>
      <c r="L52" s="175"/>
      <c r="M52" s="175"/>
      <c r="N52" s="175"/>
      <c r="O52" s="175"/>
    </row>
    <row r="53" spans="1:15" x14ac:dyDescent="0.25">
      <c r="A53" s="243" t="s">
        <v>47</v>
      </c>
      <c r="B53" s="232" t="s">
        <v>15</v>
      </c>
      <c r="C53" s="233" t="s">
        <v>144</v>
      </c>
      <c r="D53" s="241" t="s">
        <v>16</v>
      </c>
      <c r="E53" s="241">
        <v>6</v>
      </c>
      <c r="F53" s="219">
        <v>0</v>
      </c>
      <c r="G53" s="181"/>
      <c r="H53" s="182">
        <f>E53*F53</f>
        <v>0</v>
      </c>
      <c r="I53" s="183"/>
      <c r="J53" s="175"/>
      <c r="L53" s="175"/>
      <c r="M53" s="175"/>
      <c r="N53" s="175"/>
      <c r="O53" s="175"/>
    </row>
    <row r="54" spans="1:15" x14ac:dyDescent="0.25">
      <c r="A54" s="243" t="s">
        <v>48</v>
      </c>
      <c r="B54" s="232" t="s">
        <v>15</v>
      </c>
      <c r="C54" s="233" t="s">
        <v>145</v>
      </c>
      <c r="D54" s="241" t="s">
        <v>16</v>
      </c>
      <c r="E54" s="241">
        <v>6</v>
      </c>
      <c r="F54" s="219">
        <v>0</v>
      </c>
      <c r="G54" s="181"/>
      <c r="H54" s="182">
        <f>E54*F54</f>
        <v>0</v>
      </c>
      <c r="I54" s="183"/>
      <c r="J54" s="175"/>
      <c r="L54" s="175"/>
      <c r="M54" s="175"/>
      <c r="N54" s="175"/>
      <c r="O54" s="175"/>
    </row>
    <row r="55" spans="1:15" ht="42.75" x14ac:dyDescent="0.25">
      <c r="A55" s="189" t="s">
        <v>51</v>
      </c>
      <c r="B55" s="190" t="s">
        <v>11</v>
      </c>
      <c r="C55" s="191" t="s">
        <v>146</v>
      </c>
      <c r="D55" s="192" t="s">
        <v>16</v>
      </c>
      <c r="E55" s="192">
        <v>6</v>
      </c>
      <c r="F55" s="193"/>
      <c r="G55" s="194">
        <v>0</v>
      </c>
      <c r="H55" s="195"/>
      <c r="I55" s="196">
        <f>E55*G55</f>
        <v>0</v>
      </c>
      <c r="J55" s="175"/>
      <c r="L55" s="175"/>
      <c r="M55" s="175"/>
      <c r="N55" s="175"/>
      <c r="O55" s="175"/>
    </row>
    <row r="56" spans="1:15" x14ac:dyDescent="0.25">
      <c r="A56" s="243" t="s">
        <v>52</v>
      </c>
      <c r="B56" s="232" t="s">
        <v>15</v>
      </c>
      <c r="C56" s="233" t="s">
        <v>147</v>
      </c>
      <c r="D56" s="241" t="s">
        <v>16</v>
      </c>
      <c r="E56" s="241">
        <v>6</v>
      </c>
      <c r="F56" s="219">
        <v>0</v>
      </c>
      <c r="G56" s="181"/>
      <c r="H56" s="182"/>
      <c r="I56" s="183"/>
      <c r="J56" s="175"/>
      <c r="L56" s="175"/>
      <c r="M56" s="175"/>
      <c r="N56" s="175"/>
      <c r="O56" s="175"/>
    </row>
    <row r="57" spans="1:15" x14ac:dyDescent="0.25">
      <c r="A57" s="243" t="s">
        <v>53</v>
      </c>
      <c r="B57" s="232" t="s">
        <v>15</v>
      </c>
      <c r="C57" s="233" t="s">
        <v>148</v>
      </c>
      <c r="D57" s="241" t="s">
        <v>16</v>
      </c>
      <c r="E57" s="241">
        <v>6</v>
      </c>
      <c r="F57" s="219">
        <v>0</v>
      </c>
      <c r="G57" s="181"/>
      <c r="H57" s="182"/>
      <c r="I57" s="183"/>
      <c r="J57" s="175"/>
      <c r="L57" s="175"/>
      <c r="M57" s="175"/>
      <c r="N57" s="175"/>
      <c r="O57" s="175"/>
    </row>
    <row r="58" spans="1:15" x14ac:dyDescent="0.25">
      <c r="A58" s="189" t="s">
        <v>153</v>
      </c>
      <c r="B58" s="190" t="s">
        <v>11</v>
      </c>
      <c r="C58" s="191" t="s">
        <v>149</v>
      </c>
      <c r="D58" s="192" t="s">
        <v>16</v>
      </c>
      <c r="E58" s="192">
        <v>4</v>
      </c>
      <c r="F58" s="193"/>
      <c r="G58" s="194">
        <v>0</v>
      </c>
      <c r="H58" s="195"/>
      <c r="I58" s="196">
        <f>E58*G58</f>
        <v>0</v>
      </c>
      <c r="J58" s="175"/>
      <c r="L58" s="175"/>
      <c r="M58" s="175"/>
      <c r="N58" s="175"/>
      <c r="O58" s="175"/>
    </row>
    <row r="59" spans="1:15" x14ac:dyDescent="0.25">
      <c r="A59" s="243" t="s">
        <v>55</v>
      </c>
      <c r="B59" s="232" t="s">
        <v>15</v>
      </c>
      <c r="C59" s="233" t="s">
        <v>150</v>
      </c>
      <c r="D59" s="241" t="s">
        <v>16</v>
      </c>
      <c r="E59" s="241">
        <v>1</v>
      </c>
      <c r="F59" s="219">
        <v>0</v>
      </c>
      <c r="G59" s="181"/>
      <c r="H59" s="182">
        <f>E59*F59</f>
        <v>0</v>
      </c>
      <c r="I59" s="183"/>
      <c r="J59" s="175"/>
      <c r="L59" s="175"/>
      <c r="M59" s="175"/>
      <c r="N59" s="175"/>
      <c r="O59" s="175"/>
    </row>
    <row r="60" spans="1:15" x14ac:dyDescent="0.25">
      <c r="A60" s="243" t="s">
        <v>56</v>
      </c>
      <c r="B60" s="232" t="s">
        <v>15</v>
      </c>
      <c r="C60" s="233" t="s">
        <v>151</v>
      </c>
      <c r="D60" s="241" t="s">
        <v>16</v>
      </c>
      <c r="E60" s="241">
        <v>2</v>
      </c>
      <c r="F60" s="219">
        <v>0</v>
      </c>
      <c r="G60" s="181"/>
      <c r="H60" s="182">
        <f t="shared" ref="H60:H61" si="4">E60*F60</f>
        <v>0</v>
      </c>
      <c r="I60" s="183"/>
      <c r="J60" s="175"/>
      <c r="L60" s="175"/>
      <c r="M60" s="175"/>
      <c r="N60" s="175"/>
      <c r="O60" s="175"/>
    </row>
    <row r="61" spans="1:15" x14ac:dyDescent="0.25">
      <c r="A61" s="243" t="s">
        <v>57</v>
      </c>
      <c r="B61" s="232" t="s">
        <v>15</v>
      </c>
      <c r="C61" s="233" t="s">
        <v>152</v>
      </c>
      <c r="D61" s="241" t="s">
        <v>16</v>
      </c>
      <c r="E61" s="241">
        <v>1</v>
      </c>
      <c r="F61" s="219">
        <v>0</v>
      </c>
      <c r="G61" s="181"/>
      <c r="H61" s="182">
        <f t="shared" si="4"/>
        <v>0</v>
      </c>
      <c r="I61" s="183"/>
      <c r="J61" s="175"/>
      <c r="L61" s="175"/>
      <c r="M61" s="175"/>
      <c r="N61" s="175"/>
      <c r="O61" s="175"/>
    </row>
    <row r="62" spans="1:15" ht="48" customHeight="1" x14ac:dyDescent="0.25">
      <c r="A62" s="189" t="s">
        <v>58</v>
      </c>
      <c r="B62" s="190" t="s">
        <v>11</v>
      </c>
      <c r="C62" s="191" t="s">
        <v>154</v>
      </c>
      <c r="D62" s="192" t="s">
        <v>16</v>
      </c>
      <c r="E62" s="192">
        <v>2</v>
      </c>
      <c r="F62" s="193"/>
      <c r="G62" s="194">
        <v>0</v>
      </c>
      <c r="H62" s="195"/>
      <c r="I62" s="196">
        <f>E62*G62</f>
        <v>0</v>
      </c>
      <c r="J62" s="175"/>
      <c r="L62" s="175"/>
      <c r="M62" s="175"/>
      <c r="N62" s="175"/>
      <c r="O62" s="175"/>
    </row>
    <row r="63" spans="1:15" x14ac:dyDescent="0.25">
      <c r="A63" s="243" t="s">
        <v>59</v>
      </c>
      <c r="B63" s="232" t="s">
        <v>15</v>
      </c>
      <c r="C63" s="233" t="s">
        <v>155</v>
      </c>
      <c r="D63" s="241" t="s">
        <v>16</v>
      </c>
      <c r="E63" s="241">
        <v>2</v>
      </c>
      <c r="F63" s="219">
        <v>0</v>
      </c>
      <c r="G63" s="181"/>
      <c r="H63" s="182">
        <f>E63*F63</f>
        <v>0</v>
      </c>
      <c r="I63" s="183"/>
      <c r="J63" s="175"/>
      <c r="L63" s="175"/>
      <c r="M63" s="175"/>
      <c r="N63" s="175"/>
      <c r="O63" s="175"/>
    </row>
    <row r="64" spans="1:15" ht="42.75" x14ac:dyDescent="0.25">
      <c r="A64" s="189" t="s">
        <v>60</v>
      </c>
      <c r="B64" s="190" t="s">
        <v>11</v>
      </c>
      <c r="C64" s="191" t="s">
        <v>156</v>
      </c>
      <c r="D64" s="192" t="s">
        <v>16</v>
      </c>
      <c r="E64" s="192">
        <v>2</v>
      </c>
      <c r="F64" s="193"/>
      <c r="G64" s="194">
        <v>0</v>
      </c>
      <c r="H64" s="195"/>
      <c r="I64" s="196">
        <f>E64*G64</f>
        <v>0</v>
      </c>
      <c r="J64" s="175"/>
      <c r="L64" s="175"/>
      <c r="M64" s="175"/>
      <c r="N64" s="175"/>
      <c r="O64" s="175"/>
    </row>
    <row r="65" spans="1:15" ht="30" x14ac:dyDescent="0.25">
      <c r="A65" s="243" t="s">
        <v>61</v>
      </c>
      <c r="B65" s="232" t="s">
        <v>15</v>
      </c>
      <c r="C65" s="233" t="s">
        <v>157</v>
      </c>
      <c r="D65" s="241" t="s">
        <v>16</v>
      </c>
      <c r="E65" s="241">
        <v>1</v>
      </c>
      <c r="F65" s="219">
        <v>0</v>
      </c>
      <c r="G65" s="181"/>
      <c r="H65" s="182">
        <f>E65*F65</f>
        <v>0</v>
      </c>
      <c r="I65" s="183"/>
      <c r="J65" s="175"/>
      <c r="L65" s="175"/>
      <c r="M65" s="175"/>
      <c r="N65" s="175"/>
      <c r="O65" s="175"/>
    </row>
    <row r="66" spans="1:15" ht="38.25" customHeight="1" x14ac:dyDescent="0.25">
      <c r="A66" s="243" t="s">
        <v>159</v>
      </c>
      <c r="B66" s="232" t="s">
        <v>15</v>
      </c>
      <c r="C66" s="233" t="s">
        <v>158</v>
      </c>
      <c r="D66" s="241" t="s">
        <v>16</v>
      </c>
      <c r="E66" s="241">
        <v>1</v>
      </c>
      <c r="F66" s="219">
        <v>0</v>
      </c>
      <c r="G66" s="181"/>
      <c r="H66" s="182">
        <f>E66*F66</f>
        <v>0</v>
      </c>
      <c r="I66" s="183"/>
      <c r="J66" s="175"/>
      <c r="L66" s="175"/>
      <c r="M66" s="175"/>
      <c r="N66" s="175"/>
      <c r="O66" s="175"/>
    </row>
    <row r="67" spans="1:15" x14ac:dyDescent="0.25">
      <c r="A67" s="189" t="s">
        <v>62</v>
      </c>
      <c r="B67" s="190" t="s">
        <v>11</v>
      </c>
      <c r="C67" s="191" t="s">
        <v>127</v>
      </c>
      <c r="D67" s="192" t="s">
        <v>16</v>
      </c>
      <c r="E67" s="192">
        <v>1</v>
      </c>
      <c r="F67" s="193"/>
      <c r="G67" s="194">
        <v>0</v>
      </c>
      <c r="H67" s="195"/>
      <c r="I67" s="196">
        <f>E67*G67</f>
        <v>0</v>
      </c>
      <c r="J67" s="175"/>
      <c r="L67" s="175"/>
      <c r="M67" s="175"/>
      <c r="N67" s="175"/>
      <c r="O67" s="175"/>
    </row>
    <row r="68" spans="1:15" x14ac:dyDescent="0.25">
      <c r="A68" s="243" t="s">
        <v>63</v>
      </c>
      <c r="B68" s="232" t="s">
        <v>15</v>
      </c>
      <c r="C68" s="233" t="s">
        <v>160</v>
      </c>
      <c r="D68" s="241" t="s">
        <v>16</v>
      </c>
      <c r="E68" s="241">
        <v>1</v>
      </c>
      <c r="F68" s="219">
        <v>0</v>
      </c>
      <c r="G68" s="181"/>
      <c r="H68" s="182">
        <f>E68*F68</f>
        <v>0</v>
      </c>
      <c r="I68" s="183"/>
      <c r="J68" s="175"/>
      <c r="L68" s="175"/>
      <c r="M68" s="175"/>
      <c r="N68" s="175"/>
      <c r="O68" s="175"/>
    </row>
    <row r="69" spans="1:15" ht="35.25" customHeight="1" x14ac:dyDescent="0.25">
      <c r="A69" s="189" t="s">
        <v>64</v>
      </c>
      <c r="B69" s="190" t="s">
        <v>11</v>
      </c>
      <c r="C69" s="191" t="s">
        <v>128</v>
      </c>
      <c r="D69" s="192" t="s">
        <v>16</v>
      </c>
      <c r="E69" s="192">
        <v>1</v>
      </c>
      <c r="F69" s="193"/>
      <c r="G69" s="194">
        <v>0</v>
      </c>
      <c r="H69" s="195"/>
      <c r="I69" s="196">
        <f>E69*G69</f>
        <v>0</v>
      </c>
      <c r="J69" s="175"/>
      <c r="L69" s="175"/>
      <c r="M69" s="175"/>
      <c r="N69" s="175"/>
      <c r="O69" s="175"/>
    </row>
    <row r="70" spans="1:15" x14ac:dyDescent="0.25">
      <c r="A70" s="243" t="s">
        <v>66</v>
      </c>
      <c r="B70" s="232" t="s">
        <v>15</v>
      </c>
      <c r="C70" s="233" t="s">
        <v>43</v>
      </c>
      <c r="D70" s="241" t="s">
        <v>44</v>
      </c>
      <c r="E70" s="241"/>
      <c r="F70" s="219">
        <v>0</v>
      </c>
      <c r="G70" s="181"/>
      <c r="H70" s="182">
        <f>E70*F70</f>
        <v>0</v>
      </c>
      <c r="I70" s="183"/>
      <c r="J70" s="175"/>
      <c r="L70" s="175"/>
      <c r="M70" s="175"/>
      <c r="N70" s="175"/>
      <c r="O70" s="175"/>
    </row>
    <row r="71" spans="1:15" x14ac:dyDescent="0.25">
      <c r="A71" s="243" t="s">
        <v>163</v>
      </c>
      <c r="B71" s="232" t="s">
        <v>15</v>
      </c>
      <c r="C71" s="233" t="s">
        <v>161</v>
      </c>
      <c r="D71" s="241" t="s">
        <v>16</v>
      </c>
      <c r="E71" s="241">
        <v>1</v>
      </c>
      <c r="F71" s="219">
        <v>0</v>
      </c>
      <c r="G71" s="181"/>
      <c r="H71" s="182">
        <f>E71*F71</f>
        <v>0</v>
      </c>
      <c r="I71" s="183"/>
      <c r="J71" s="175"/>
      <c r="L71" s="175"/>
      <c r="M71" s="175"/>
      <c r="N71" s="175"/>
      <c r="O71" s="175"/>
    </row>
    <row r="72" spans="1:15" ht="28.5" customHeight="1" x14ac:dyDescent="0.25">
      <c r="A72" s="189" t="s">
        <v>67</v>
      </c>
      <c r="B72" s="190" t="s">
        <v>11</v>
      </c>
      <c r="C72" s="191" t="s">
        <v>162</v>
      </c>
      <c r="D72" s="192" t="s">
        <v>16</v>
      </c>
      <c r="E72" s="192">
        <v>6</v>
      </c>
      <c r="F72" s="193"/>
      <c r="G72" s="194">
        <v>0</v>
      </c>
      <c r="H72" s="195"/>
      <c r="I72" s="196">
        <f>E72*G72</f>
        <v>0</v>
      </c>
      <c r="J72" s="175"/>
      <c r="L72" s="175"/>
      <c r="M72" s="175"/>
      <c r="N72" s="175"/>
      <c r="O72" s="175"/>
    </row>
    <row r="73" spans="1:15" x14ac:dyDescent="0.25">
      <c r="A73" s="243" t="s">
        <v>71</v>
      </c>
      <c r="B73" s="232" t="s">
        <v>15</v>
      </c>
      <c r="C73" s="233" t="s">
        <v>164</v>
      </c>
      <c r="D73" s="241" t="s">
        <v>16</v>
      </c>
      <c r="E73" s="241">
        <v>2</v>
      </c>
      <c r="F73" s="219">
        <v>0</v>
      </c>
      <c r="G73" s="181"/>
      <c r="H73" s="182"/>
      <c r="I73" s="183"/>
      <c r="J73" s="175"/>
      <c r="L73" s="175"/>
      <c r="M73" s="175"/>
      <c r="N73" s="175"/>
      <c r="O73" s="175"/>
    </row>
    <row r="74" spans="1:15" x14ac:dyDescent="0.25">
      <c r="A74" s="243" t="s">
        <v>72</v>
      </c>
      <c r="B74" s="232" t="s">
        <v>15</v>
      </c>
      <c r="C74" s="233" t="s">
        <v>165</v>
      </c>
      <c r="D74" s="241" t="s">
        <v>16</v>
      </c>
      <c r="E74" s="241">
        <v>4</v>
      </c>
      <c r="F74" s="219">
        <v>0</v>
      </c>
      <c r="G74" s="181"/>
      <c r="H74" s="182"/>
      <c r="I74" s="183"/>
      <c r="J74" s="175"/>
      <c r="L74" s="175"/>
      <c r="M74" s="175"/>
      <c r="N74" s="175"/>
      <c r="O74" s="175"/>
    </row>
    <row r="75" spans="1:15" x14ac:dyDescent="0.25">
      <c r="A75" s="243" t="s">
        <v>167</v>
      </c>
      <c r="B75" s="232" t="s">
        <v>15</v>
      </c>
      <c r="C75" s="233" t="s">
        <v>166</v>
      </c>
      <c r="D75" s="241" t="s">
        <v>16</v>
      </c>
      <c r="E75" s="241">
        <v>2</v>
      </c>
      <c r="F75" s="219">
        <v>0</v>
      </c>
      <c r="G75" s="181"/>
      <c r="H75" s="182"/>
      <c r="I75" s="183"/>
      <c r="J75" s="175"/>
      <c r="L75" s="175"/>
      <c r="M75" s="175"/>
      <c r="N75" s="175"/>
      <c r="O75" s="175"/>
    </row>
    <row r="76" spans="1:15" ht="28.5" x14ac:dyDescent="0.25">
      <c r="A76" s="189" t="s">
        <v>73</v>
      </c>
      <c r="B76" s="190" t="s">
        <v>11</v>
      </c>
      <c r="C76" s="191" t="s">
        <v>168</v>
      </c>
      <c r="D76" s="192" t="s">
        <v>169</v>
      </c>
      <c r="E76" s="192">
        <v>2</v>
      </c>
      <c r="F76" s="193"/>
      <c r="G76" s="194">
        <v>0</v>
      </c>
      <c r="H76" s="195"/>
      <c r="I76" s="196">
        <f>E76*G76</f>
        <v>0</v>
      </c>
      <c r="J76" s="175"/>
      <c r="L76" s="175"/>
      <c r="M76" s="175"/>
      <c r="N76" s="175"/>
      <c r="O76" s="175"/>
    </row>
    <row r="77" spans="1:15" ht="30" x14ac:dyDescent="0.25">
      <c r="A77" s="243" t="s">
        <v>74</v>
      </c>
      <c r="B77" s="232" t="s">
        <v>15</v>
      </c>
      <c r="C77" s="233" t="s">
        <v>170</v>
      </c>
      <c r="D77" s="241" t="s">
        <v>16</v>
      </c>
      <c r="E77" s="241">
        <v>1</v>
      </c>
      <c r="F77" s="219">
        <v>0</v>
      </c>
      <c r="G77" s="181"/>
      <c r="H77" s="182">
        <f>E77*F77</f>
        <v>0</v>
      </c>
      <c r="I77" s="183"/>
      <c r="J77" s="175"/>
      <c r="L77" s="175"/>
      <c r="M77" s="175"/>
      <c r="N77" s="175"/>
      <c r="O77" s="175"/>
    </row>
    <row r="78" spans="1:15" ht="34.5" customHeight="1" x14ac:dyDescent="0.25">
      <c r="A78" s="243" t="s">
        <v>75</v>
      </c>
      <c r="B78" s="232" t="s">
        <v>15</v>
      </c>
      <c r="C78" s="233" t="s">
        <v>171</v>
      </c>
      <c r="D78" s="241" t="s">
        <v>16</v>
      </c>
      <c r="E78" s="241">
        <v>1</v>
      </c>
      <c r="F78" s="219">
        <v>0</v>
      </c>
      <c r="G78" s="181"/>
      <c r="H78" s="182">
        <f>E78*F78</f>
        <v>0</v>
      </c>
      <c r="I78" s="183"/>
      <c r="J78" s="175"/>
      <c r="L78" s="175"/>
      <c r="M78" s="175"/>
      <c r="N78" s="175"/>
      <c r="O78" s="175"/>
    </row>
    <row r="79" spans="1:15" x14ac:dyDescent="0.25">
      <c r="A79" s="189" t="s">
        <v>76</v>
      </c>
      <c r="B79" s="190" t="s">
        <v>11</v>
      </c>
      <c r="C79" s="191" t="s">
        <v>172</v>
      </c>
      <c r="D79" s="192" t="s">
        <v>16</v>
      </c>
      <c r="E79" s="192">
        <v>8</v>
      </c>
      <c r="F79" s="193"/>
      <c r="G79" s="194">
        <v>0</v>
      </c>
      <c r="H79" s="195"/>
      <c r="I79" s="196">
        <f>E79*G79</f>
        <v>0</v>
      </c>
      <c r="J79" s="175"/>
      <c r="L79" s="175"/>
      <c r="M79" s="175"/>
      <c r="N79" s="175"/>
      <c r="O79" s="175"/>
    </row>
    <row r="80" spans="1:15" x14ac:dyDescent="0.25">
      <c r="A80" s="243" t="s">
        <v>77</v>
      </c>
      <c r="B80" s="232" t="s">
        <v>15</v>
      </c>
      <c r="C80" s="233" t="s">
        <v>173</v>
      </c>
      <c r="D80" s="241" t="s">
        <v>16</v>
      </c>
      <c r="E80" s="241">
        <v>2</v>
      </c>
      <c r="F80" s="219">
        <v>0</v>
      </c>
      <c r="G80" s="181"/>
      <c r="H80" s="182">
        <f>E80*F80</f>
        <v>0</v>
      </c>
      <c r="I80" s="183"/>
      <c r="J80" s="175"/>
      <c r="L80" s="175"/>
      <c r="M80" s="175"/>
      <c r="N80" s="175"/>
      <c r="O80" s="175"/>
    </row>
    <row r="81" spans="1:15" x14ac:dyDescent="0.25">
      <c r="A81" s="243" t="s">
        <v>78</v>
      </c>
      <c r="B81" s="232" t="s">
        <v>15</v>
      </c>
      <c r="C81" s="233" t="s">
        <v>174</v>
      </c>
      <c r="D81" s="241" t="s">
        <v>16</v>
      </c>
      <c r="E81" s="241">
        <v>4</v>
      </c>
      <c r="F81" s="219">
        <v>0</v>
      </c>
      <c r="G81" s="181"/>
      <c r="H81" s="182">
        <f t="shared" ref="H81:H82" si="5">E81*F81</f>
        <v>0</v>
      </c>
      <c r="I81" s="183"/>
      <c r="J81" s="175"/>
      <c r="L81" s="175"/>
      <c r="M81" s="175"/>
      <c r="N81" s="175"/>
      <c r="O81" s="175"/>
    </row>
    <row r="82" spans="1:15" x14ac:dyDescent="0.25">
      <c r="A82" s="243" t="s">
        <v>176</v>
      </c>
      <c r="B82" s="232" t="s">
        <v>15</v>
      </c>
      <c r="C82" s="233" t="s">
        <v>175</v>
      </c>
      <c r="D82" s="241" t="s">
        <v>16</v>
      </c>
      <c r="E82" s="241">
        <v>2</v>
      </c>
      <c r="F82" s="219">
        <v>0</v>
      </c>
      <c r="G82" s="181"/>
      <c r="H82" s="182">
        <f t="shared" si="5"/>
        <v>0</v>
      </c>
      <c r="I82" s="183"/>
      <c r="J82" s="175"/>
      <c r="L82" s="175"/>
      <c r="M82" s="175"/>
      <c r="N82" s="175"/>
      <c r="O82" s="175"/>
    </row>
    <row r="83" spans="1:15" x14ac:dyDescent="0.25">
      <c r="A83" s="189" t="s">
        <v>79</v>
      </c>
      <c r="B83" s="242" t="s">
        <v>11</v>
      </c>
      <c r="C83" s="244" t="s">
        <v>25</v>
      </c>
      <c r="D83" s="241" t="s">
        <v>16</v>
      </c>
      <c r="E83" s="192">
        <v>10</v>
      </c>
      <c r="F83" s="219"/>
      <c r="G83" s="194">
        <v>0</v>
      </c>
      <c r="H83" s="195"/>
      <c r="I83" s="196">
        <f>E83*G83</f>
        <v>0</v>
      </c>
      <c r="J83" s="175"/>
      <c r="L83" s="175"/>
      <c r="M83" s="175"/>
      <c r="N83" s="175"/>
      <c r="O83" s="175"/>
    </row>
    <row r="84" spans="1:15" x14ac:dyDescent="0.25">
      <c r="A84" s="243" t="s">
        <v>81</v>
      </c>
      <c r="B84" s="232" t="s">
        <v>15</v>
      </c>
      <c r="C84" s="245" t="s">
        <v>177</v>
      </c>
      <c r="D84" s="241" t="s">
        <v>16</v>
      </c>
      <c r="E84" s="241">
        <v>10</v>
      </c>
      <c r="F84" s="219">
        <v>0</v>
      </c>
      <c r="G84" s="181"/>
      <c r="H84" s="182">
        <f>E84*F84</f>
        <v>0</v>
      </c>
      <c r="I84" s="183"/>
      <c r="J84" s="175"/>
      <c r="L84" s="175"/>
      <c r="M84" s="175"/>
      <c r="N84" s="175"/>
      <c r="O84" s="175"/>
    </row>
    <row r="85" spans="1:15" ht="60.75" customHeight="1" x14ac:dyDescent="0.25">
      <c r="A85" s="189" t="s">
        <v>82</v>
      </c>
      <c r="B85" s="242" t="s">
        <v>11</v>
      </c>
      <c r="C85" s="191" t="s">
        <v>178</v>
      </c>
      <c r="D85" s="192" t="s">
        <v>16</v>
      </c>
      <c r="E85" s="192">
        <v>2</v>
      </c>
      <c r="F85" s="219"/>
      <c r="G85" s="194">
        <v>0</v>
      </c>
      <c r="H85" s="195"/>
      <c r="I85" s="196">
        <f>E85*G85</f>
        <v>0</v>
      </c>
      <c r="J85" s="175"/>
      <c r="L85" s="175"/>
      <c r="M85" s="175"/>
      <c r="N85" s="175"/>
      <c r="O85" s="175"/>
    </row>
    <row r="86" spans="1:15" x14ac:dyDescent="0.25">
      <c r="A86" s="243" t="s">
        <v>185</v>
      </c>
      <c r="B86" s="232" t="s">
        <v>15</v>
      </c>
      <c r="C86" s="233" t="s">
        <v>179</v>
      </c>
      <c r="D86" s="241" t="s">
        <v>16</v>
      </c>
      <c r="E86" s="241">
        <v>1</v>
      </c>
      <c r="F86" s="219">
        <v>0</v>
      </c>
      <c r="G86" s="181"/>
      <c r="H86" s="182">
        <f>E86*F86</f>
        <v>0</v>
      </c>
      <c r="I86" s="183"/>
      <c r="J86" s="175"/>
      <c r="L86" s="175"/>
      <c r="M86" s="175"/>
      <c r="N86" s="175"/>
      <c r="O86" s="175"/>
    </row>
    <row r="87" spans="1:15" ht="16.5" thickBot="1" x14ac:dyDescent="0.3">
      <c r="A87" s="246" t="s">
        <v>186</v>
      </c>
      <c r="B87" s="247" t="s">
        <v>15</v>
      </c>
      <c r="C87" s="248" t="s">
        <v>180</v>
      </c>
      <c r="D87" s="249" t="s">
        <v>16</v>
      </c>
      <c r="E87" s="249">
        <v>1</v>
      </c>
      <c r="F87" s="250">
        <v>0</v>
      </c>
      <c r="G87" s="251"/>
      <c r="H87" s="252">
        <f>E87*F87</f>
        <v>0</v>
      </c>
      <c r="I87" s="253"/>
      <c r="N87" s="175"/>
      <c r="O87" s="175"/>
    </row>
    <row r="88" spans="1:15" x14ac:dyDescent="0.25">
      <c r="A88" s="254"/>
      <c r="B88" s="255"/>
      <c r="C88" s="256" t="s">
        <v>49</v>
      </c>
      <c r="D88" s="226"/>
      <c r="E88" s="226"/>
      <c r="F88" s="257"/>
      <c r="G88" s="228"/>
      <c r="H88" s="229">
        <f>SUM(H19:H87)</f>
        <v>0</v>
      </c>
      <c r="I88" s="230">
        <f>SUM(I18:I85)</f>
        <v>0</v>
      </c>
      <c r="N88" s="175"/>
      <c r="O88" s="175"/>
    </row>
    <row r="89" spans="1:15" ht="16.5" thickBot="1" x14ac:dyDescent="0.3">
      <c r="A89" s="258"/>
      <c r="B89" s="259"/>
      <c r="C89" s="260" t="s">
        <v>181</v>
      </c>
      <c r="D89" s="261"/>
      <c r="E89" s="261"/>
      <c r="F89" s="262"/>
      <c r="G89" s="263"/>
      <c r="H89" s="264"/>
      <c r="I89" s="265">
        <f>H88+I88</f>
        <v>0</v>
      </c>
      <c r="N89" s="175"/>
      <c r="O89" s="175"/>
    </row>
    <row r="90" spans="1:15" ht="16.5" thickBot="1" x14ac:dyDescent="0.3">
      <c r="A90" s="266"/>
      <c r="B90" s="267" t="s">
        <v>184</v>
      </c>
      <c r="C90" s="535" t="s">
        <v>183</v>
      </c>
      <c r="D90" s="536"/>
      <c r="E90" s="536"/>
      <c r="F90" s="536"/>
      <c r="G90" s="536"/>
      <c r="H90" s="536"/>
      <c r="I90" s="537"/>
      <c r="N90" s="175"/>
      <c r="O90" s="175"/>
    </row>
    <row r="91" spans="1:15" ht="45" customHeight="1" x14ac:dyDescent="0.25">
      <c r="A91" s="268">
        <v>1</v>
      </c>
      <c r="B91" s="269" t="s">
        <v>11</v>
      </c>
      <c r="C91" s="270" t="s">
        <v>68</v>
      </c>
      <c r="D91" s="184" t="s">
        <v>69</v>
      </c>
      <c r="E91" s="184">
        <v>47.12</v>
      </c>
      <c r="F91" s="271"/>
      <c r="G91" s="272">
        <v>0</v>
      </c>
      <c r="H91" s="273"/>
      <c r="I91" s="274">
        <f>E91*G91</f>
        <v>0</v>
      </c>
      <c r="N91" s="175"/>
      <c r="O91" s="175"/>
    </row>
    <row r="92" spans="1:15" x14ac:dyDescent="0.25">
      <c r="A92" s="243" t="s">
        <v>14</v>
      </c>
      <c r="B92" s="232" t="s">
        <v>15</v>
      </c>
      <c r="C92" s="233" t="s">
        <v>43</v>
      </c>
      <c r="D92" s="241" t="s">
        <v>44</v>
      </c>
      <c r="E92" s="185">
        <f>0.606*E91</f>
        <v>28.554719999999996</v>
      </c>
      <c r="F92" s="219">
        <v>0</v>
      </c>
      <c r="G92" s="181"/>
      <c r="H92" s="182">
        <f>E92*F92</f>
        <v>0</v>
      </c>
      <c r="I92" s="183"/>
      <c r="N92" s="175"/>
      <c r="O92" s="175"/>
    </row>
    <row r="93" spans="1:15" ht="38.25" customHeight="1" x14ac:dyDescent="0.25">
      <c r="A93" s="243" t="s">
        <v>17</v>
      </c>
      <c r="B93" s="232" t="s">
        <v>15</v>
      </c>
      <c r="C93" s="233" t="s">
        <v>187</v>
      </c>
      <c r="D93" s="241" t="s">
        <v>115</v>
      </c>
      <c r="E93" s="185">
        <v>150</v>
      </c>
      <c r="F93" s="219">
        <v>0</v>
      </c>
      <c r="G93" s="181"/>
      <c r="H93" s="182">
        <f t="shared" ref="H93:H98" si="6">E93*F93</f>
        <v>0</v>
      </c>
      <c r="I93" s="183"/>
      <c r="N93" s="175"/>
      <c r="O93" s="175"/>
    </row>
    <row r="94" spans="1:15" x14ac:dyDescent="0.25">
      <c r="A94" s="243" t="s">
        <v>18</v>
      </c>
      <c r="B94" s="232" t="s">
        <v>15</v>
      </c>
      <c r="C94" s="233" t="s">
        <v>188</v>
      </c>
      <c r="D94" s="241" t="s">
        <v>16</v>
      </c>
      <c r="E94" s="185">
        <v>35</v>
      </c>
      <c r="F94" s="219">
        <v>0</v>
      </c>
      <c r="G94" s="181"/>
      <c r="H94" s="182">
        <f>E94*F94</f>
        <v>0</v>
      </c>
      <c r="I94" s="183"/>
      <c r="N94" s="175"/>
      <c r="O94" s="175"/>
    </row>
    <row r="95" spans="1:15" ht="51" customHeight="1" x14ac:dyDescent="0.25">
      <c r="A95" s="189" t="s">
        <v>22</v>
      </c>
      <c r="B95" s="275" t="s">
        <v>11</v>
      </c>
      <c r="C95" s="191" t="s">
        <v>68</v>
      </c>
      <c r="D95" s="276" t="s">
        <v>69</v>
      </c>
      <c r="E95" s="186">
        <v>17.670000000000002</v>
      </c>
      <c r="F95" s="219"/>
      <c r="G95" s="194">
        <v>0</v>
      </c>
      <c r="H95" s="195"/>
      <c r="I95" s="196">
        <f>E95*G95</f>
        <v>0</v>
      </c>
      <c r="N95" s="175"/>
      <c r="O95" s="175"/>
    </row>
    <row r="96" spans="1:15" x14ac:dyDescent="0.25">
      <c r="A96" s="243" t="s">
        <v>23</v>
      </c>
      <c r="B96" s="277" t="s">
        <v>15</v>
      </c>
      <c r="C96" s="233" t="s">
        <v>43</v>
      </c>
      <c r="D96" s="278" t="s">
        <v>44</v>
      </c>
      <c r="E96" s="187">
        <f>0.606*E95</f>
        <v>10.708020000000001</v>
      </c>
      <c r="F96" s="219">
        <v>0</v>
      </c>
      <c r="G96" s="181"/>
      <c r="H96" s="182">
        <f t="shared" si="6"/>
        <v>0</v>
      </c>
      <c r="I96" s="183"/>
      <c r="N96" s="175"/>
      <c r="O96" s="175"/>
    </row>
    <row r="97" spans="1:15" ht="30" x14ac:dyDescent="0.25">
      <c r="A97" s="243" t="s">
        <v>191</v>
      </c>
      <c r="B97" s="277" t="s">
        <v>15</v>
      </c>
      <c r="C97" s="233" t="s">
        <v>189</v>
      </c>
      <c r="D97" s="278" t="s">
        <v>115</v>
      </c>
      <c r="E97" s="187">
        <v>45</v>
      </c>
      <c r="F97" s="219">
        <v>0</v>
      </c>
      <c r="G97" s="181"/>
      <c r="H97" s="182">
        <f t="shared" si="6"/>
        <v>0</v>
      </c>
      <c r="I97" s="183"/>
      <c r="N97" s="175"/>
      <c r="O97" s="175"/>
    </row>
    <row r="98" spans="1:15" x14ac:dyDescent="0.25">
      <c r="A98" s="243" t="s">
        <v>192</v>
      </c>
      <c r="B98" s="232" t="s">
        <v>15</v>
      </c>
      <c r="C98" s="233" t="s">
        <v>190</v>
      </c>
      <c r="D98" s="241" t="s">
        <v>16</v>
      </c>
      <c r="E98" s="185">
        <v>5</v>
      </c>
      <c r="F98" s="219">
        <v>0</v>
      </c>
      <c r="G98" s="181"/>
      <c r="H98" s="182">
        <f t="shared" si="6"/>
        <v>0</v>
      </c>
      <c r="I98" s="183"/>
      <c r="N98" s="175"/>
      <c r="O98" s="175"/>
    </row>
    <row r="99" spans="1:15" ht="41.25" customHeight="1" x14ac:dyDescent="0.25">
      <c r="A99" s="189" t="s">
        <v>24</v>
      </c>
      <c r="B99" s="275" t="s">
        <v>11</v>
      </c>
      <c r="C99" s="191" t="s">
        <v>68</v>
      </c>
      <c r="D99" s="276" t="s">
        <v>69</v>
      </c>
      <c r="E99" s="279">
        <v>25.13</v>
      </c>
      <c r="F99" s="219"/>
      <c r="G99" s="194">
        <v>0</v>
      </c>
      <c r="H99" s="195"/>
      <c r="I99" s="196">
        <f>E99*G99</f>
        <v>0</v>
      </c>
      <c r="N99" s="175"/>
      <c r="O99" s="175"/>
    </row>
    <row r="100" spans="1:15" ht="30" x14ac:dyDescent="0.25">
      <c r="A100" s="243" t="s">
        <v>26</v>
      </c>
      <c r="B100" s="277" t="s">
        <v>15</v>
      </c>
      <c r="C100" s="233" t="s">
        <v>193</v>
      </c>
      <c r="D100" s="278" t="s">
        <v>115</v>
      </c>
      <c r="E100" s="185">
        <v>50</v>
      </c>
      <c r="F100" s="219">
        <v>0</v>
      </c>
      <c r="G100" s="181"/>
      <c r="H100" s="182">
        <f>E100*F100</f>
        <v>0</v>
      </c>
      <c r="I100" s="183"/>
      <c r="M100" s="280"/>
      <c r="N100" s="175"/>
      <c r="O100" s="175"/>
    </row>
    <row r="101" spans="1:15" x14ac:dyDescent="0.25">
      <c r="A101" s="243" t="s">
        <v>195</v>
      </c>
      <c r="B101" s="277" t="s">
        <v>15</v>
      </c>
      <c r="C101" s="233" t="s">
        <v>43</v>
      </c>
      <c r="D101" s="278" t="s">
        <v>16</v>
      </c>
      <c r="E101" s="185">
        <f>0.606*E99</f>
        <v>15.228779999999999</v>
      </c>
      <c r="F101" s="219">
        <v>0</v>
      </c>
      <c r="G101" s="181"/>
      <c r="H101" s="182">
        <f>E101*F101</f>
        <v>0</v>
      </c>
      <c r="I101" s="183"/>
      <c r="M101" s="280"/>
      <c r="N101" s="175"/>
      <c r="O101" s="175"/>
    </row>
    <row r="102" spans="1:15" x14ac:dyDescent="0.25">
      <c r="A102" s="243" t="s">
        <v>196</v>
      </c>
      <c r="B102" s="277" t="s">
        <v>15</v>
      </c>
      <c r="C102" s="233" t="s">
        <v>194</v>
      </c>
      <c r="D102" s="278" t="s">
        <v>16</v>
      </c>
      <c r="E102" s="185">
        <v>5</v>
      </c>
      <c r="F102" s="219">
        <v>0</v>
      </c>
      <c r="G102" s="181"/>
      <c r="H102" s="182">
        <f>E102*F102</f>
        <v>0</v>
      </c>
      <c r="I102" s="183"/>
      <c r="M102" s="280"/>
      <c r="N102" s="175"/>
      <c r="O102" s="175"/>
    </row>
    <row r="103" spans="1:15" ht="49.5" customHeight="1" x14ac:dyDescent="0.25">
      <c r="A103" s="189" t="s">
        <v>27</v>
      </c>
      <c r="B103" s="281" t="s">
        <v>11</v>
      </c>
      <c r="C103" s="191" t="s">
        <v>68</v>
      </c>
      <c r="D103" s="276" t="s">
        <v>69</v>
      </c>
      <c r="E103" s="279">
        <v>119.38</v>
      </c>
      <c r="F103" s="193"/>
      <c r="G103" s="194">
        <v>0</v>
      </c>
      <c r="H103" s="195"/>
      <c r="I103" s="196">
        <f>E103*G103</f>
        <v>0</v>
      </c>
      <c r="J103" s="282"/>
      <c r="M103" s="280"/>
      <c r="N103" s="175"/>
      <c r="O103" s="175"/>
    </row>
    <row r="104" spans="1:15" x14ac:dyDescent="0.25">
      <c r="A104" s="243" t="s">
        <v>28</v>
      </c>
      <c r="B104" s="277" t="s">
        <v>15</v>
      </c>
      <c r="C104" s="233" t="s">
        <v>43</v>
      </c>
      <c r="D104" s="278" t="s">
        <v>44</v>
      </c>
      <c r="E104" s="185">
        <f>0.606*E103</f>
        <v>72.344279999999998</v>
      </c>
      <c r="F104" s="219">
        <v>0</v>
      </c>
      <c r="G104" s="181"/>
      <c r="H104" s="182">
        <f>E104*F104</f>
        <v>0</v>
      </c>
      <c r="I104" s="183"/>
      <c r="J104" s="282"/>
      <c r="M104" s="280"/>
      <c r="N104" s="175"/>
      <c r="O104" s="175"/>
    </row>
    <row r="105" spans="1:15" ht="44.25" customHeight="1" x14ac:dyDescent="0.25">
      <c r="A105" s="243" t="s">
        <v>29</v>
      </c>
      <c r="B105" s="277" t="s">
        <v>15</v>
      </c>
      <c r="C105" s="233" t="s">
        <v>197</v>
      </c>
      <c r="D105" s="278" t="s">
        <v>115</v>
      </c>
      <c r="E105" s="185">
        <v>190</v>
      </c>
      <c r="F105" s="219">
        <v>0</v>
      </c>
      <c r="G105" s="181"/>
      <c r="H105" s="182">
        <f t="shared" ref="H105:H106" si="7">E105*F105</f>
        <v>0</v>
      </c>
      <c r="I105" s="183"/>
      <c r="J105" s="282"/>
      <c r="M105" s="280"/>
      <c r="N105" s="175"/>
      <c r="O105" s="175"/>
    </row>
    <row r="106" spans="1:15" x14ac:dyDescent="0.25">
      <c r="A106" s="243" t="s">
        <v>30</v>
      </c>
      <c r="B106" s="277" t="s">
        <v>15</v>
      </c>
      <c r="C106" s="233" t="s">
        <v>199</v>
      </c>
      <c r="D106" s="278" t="s">
        <v>16</v>
      </c>
      <c r="E106" s="185">
        <v>22</v>
      </c>
      <c r="F106" s="219">
        <v>0</v>
      </c>
      <c r="G106" s="181"/>
      <c r="H106" s="182">
        <f t="shared" si="7"/>
        <v>0</v>
      </c>
      <c r="I106" s="183"/>
      <c r="M106" s="280"/>
      <c r="N106" s="175"/>
      <c r="O106" s="175"/>
    </row>
    <row r="107" spans="1:15" ht="51.75" customHeight="1" x14ac:dyDescent="0.25">
      <c r="A107" s="189" t="s">
        <v>116</v>
      </c>
      <c r="B107" s="283" t="s">
        <v>11</v>
      </c>
      <c r="C107" s="191" t="s">
        <v>80</v>
      </c>
      <c r="D107" s="284" t="s">
        <v>69</v>
      </c>
      <c r="E107" s="285">
        <v>9</v>
      </c>
      <c r="F107" s="286"/>
      <c r="G107" s="287">
        <v>0</v>
      </c>
      <c r="H107" s="182"/>
      <c r="I107" s="285">
        <f>E107*G107</f>
        <v>0</v>
      </c>
      <c r="N107" s="175"/>
      <c r="O107" s="175"/>
    </row>
    <row r="108" spans="1:15" x14ac:dyDescent="0.25">
      <c r="A108" s="243" t="s">
        <v>31</v>
      </c>
      <c r="B108" s="288" t="s">
        <v>15</v>
      </c>
      <c r="C108" s="289" t="s">
        <v>43</v>
      </c>
      <c r="D108" s="290" t="s">
        <v>44</v>
      </c>
      <c r="E108" s="291">
        <f>0.606*E107</f>
        <v>5.4539999999999997</v>
      </c>
      <c r="F108" s="292">
        <v>0</v>
      </c>
      <c r="G108" s="293"/>
      <c r="H108" s="294">
        <f>E108*F108</f>
        <v>0</v>
      </c>
      <c r="I108" s="183"/>
      <c r="N108" s="175"/>
      <c r="O108" s="175"/>
    </row>
    <row r="109" spans="1:15" ht="30" x14ac:dyDescent="0.25">
      <c r="A109" s="243" t="s">
        <v>32</v>
      </c>
      <c r="B109" s="288" t="s">
        <v>15</v>
      </c>
      <c r="C109" s="289" t="s">
        <v>198</v>
      </c>
      <c r="D109" s="290" t="s">
        <v>115</v>
      </c>
      <c r="E109" s="291">
        <v>15</v>
      </c>
      <c r="F109" s="295">
        <v>0</v>
      </c>
      <c r="G109" s="293"/>
      <c r="H109" s="294">
        <f t="shared" ref="H109:H110" si="8">E109*F109</f>
        <v>0</v>
      </c>
      <c r="I109" s="183"/>
      <c r="N109" s="175"/>
      <c r="O109" s="175"/>
    </row>
    <row r="110" spans="1:15" x14ac:dyDescent="0.25">
      <c r="A110" s="243" t="s">
        <v>33</v>
      </c>
      <c r="B110" s="296" t="s">
        <v>15</v>
      </c>
      <c r="C110" s="289" t="s">
        <v>199</v>
      </c>
      <c r="D110" s="290" t="s">
        <v>16</v>
      </c>
      <c r="E110" s="291">
        <v>13</v>
      </c>
      <c r="F110" s="295">
        <v>0</v>
      </c>
      <c r="G110" s="293"/>
      <c r="H110" s="294">
        <f t="shared" si="8"/>
        <v>0</v>
      </c>
      <c r="I110" s="183"/>
      <c r="N110" s="175"/>
      <c r="O110" s="175"/>
    </row>
    <row r="111" spans="1:15" ht="47.25" customHeight="1" x14ac:dyDescent="0.25">
      <c r="A111" s="297" t="s">
        <v>34</v>
      </c>
      <c r="B111" s="298" t="s">
        <v>11</v>
      </c>
      <c r="C111" s="299" t="s">
        <v>83</v>
      </c>
      <c r="D111" s="300" t="s">
        <v>69</v>
      </c>
      <c r="E111" s="301">
        <f>1.4+1.6</f>
        <v>3</v>
      </c>
      <c r="F111" s="180"/>
      <c r="G111" s="194">
        <v>0</v>
      </c>
      <c r="H111" s="195"/>
      <c r="I111" s="196">
        <f>E111*G111</f>
        <v>0</v>
      </c>
      <c r="J111" s="175"/>
      <c r="L111" s="175"/>
      <c r="M111" s="175"/>
      <c r="N111" s="175"/>
      <c r="O111" s="175"/>
    </row>
    <row r="112" spans="1:15" x14ac:dyDescent="0.25">
      <c r="A112" s="176" t="s">
        <v>35</v>
      </c>
      <c r="B112" s="176" t="s">
        <v>15</v>
      </c>
      <c r="C112" s="302" t="s">
        <v>43</v>
      </c>
      <c r="D112" s="178" t="s">
        <v>44</v>
      </c>
      <c r="E112" s="179">
        <f>0.712*E111</f>
        <v>2.1360000000000001</v>
      </c>
      <c r="F112" s="180">
        <v>0</v>
      </c>
      <c r="G112" s="181"/>
      <c r="H112" s="182">
        <f>E112*F112</f>
        <v>0</v>
      </c>
      <c r="I112" s="183"/>
      <c r="J112" s="175"/>
      <c r="L112" s="175"/>
      <c r="M112" s="175"/>
      <c r="N112" s="175"/>
      <c r="O112" s="175"/>
    </row>
    <row r="113" spans="1:15" ht="31.5" customHeight="1" x14ac:dyDescent="0.25">
      <c r="A113" s="176" t="s">
        <v>36</v>
      </c>
      <c r="B113" s="176" t="s">
        <v>15</v>
      </c>
      <c r="C113" s="302" t="s">
        <v>200</v>
      </c>
      <c r="D113" s="178" t="s">
        <v>115</v>
      </c>
      <c r="E113" s="179">
        <v>2</v>
      </c>
      <c r="F113" s="180">
        <v>0</v>
      </c>
      <c r="G113" s="181"/>
      <c r="H113" s="182">
        <f t="shared" ref="H113:H114" si="9">E113*F113</f>
        <v>0</v>
      </c>
      <c r="I113" s="183"/>
      <c r="J113" s="175"/>
      <c r="L113" s="175"/>
      <c r="M113" s="175"/>
      <c r="N113" s="175"/>
      <c r="O113" s="175"/>
    </row>
    <row r="114" spans="1:15" ht="31.5" customHeight="1" thickBot="1" x14ac:dyDescent="0.3">
      <c r="A114" s="303" t="s">
        <v>205</v>
      </c>
      <c r="B114" s="303" t="s">
        <v>15</v>
      </c>
      <c r="C114" s="304" t="s">
        <v>201</v>
      </c>
      <c r="D114" s="305" t="s">
        <v>115</v>
      </c>
      <c r="E114" s="306">
        <v>2</v>
      </c>
      <c r="F114" s="307">
        <v>0</v>
      </c>
      <c r="G114" s="251"/>
      <c r="H114" s="252">
        <f t="shared" si="9"/>
        <v>0</v>
      </c>
      <c r="I114" s="253"/>
      <c r="J114" s="175"/>
      <c r="L114" s="175"/>
      <c r="M114" s="175"/>
      <c r="N114" s="175"/>
      <c r="O114" s="175"/>
    </row>
    <row r="115" spans="1:15" x14ac:dyDescent="0.25">
      <c r="A115" s="308"/>
      <c r="B115" s="308"/>
      <c r="C115" s="309" t="s">
        <v>202</v>
      </c>
      <c r="D115" s="310"/>
      <c r="E115" s="311"/>
      <c r="F115" s="312"/>
      <c r="G115" s="228"/>
      <c r="H115" s="229">
        <f>SUM(H92:H114)</f>
        <v>0</v>
      </c>
      <c r="I115" s="230">
        <f>SUM(I91:I114)</f>
        <v>0</v>
      </c>
      <c r="J115" s="175"/>
      <c r="L115" s="175"/>
      <c r="M115" s="175"/>
      <c r="N115" s="175"/>
      <c r="O115" s="175"/>
    </row>
    <row r="116" spans="1:15" ht="16.5" thickBot="1" x14ac:dyDescent="0.3">
      <c r="A116" s="313"/>
      <c r="B116" s="313"/>
      <c r="C116" s="314" t="s">
        <v>181</v>
      </c>
      <c r="D116" s="315"/>
      <c r="E116" s="316"/>
      <c r="F116" s="317"/>
      <c r="G116" s="263"/>
      <c r="H116" s="264"/>
      <c r="I116" s="265">
        <f>H115+I115</f>
        <v>0</v>
      </c>
      <c r="J116" s="175"/>
      <c r="L116" s="175"/>
      <c r="M116" s="175"/>
      <c r="N116" s="175"/>
      <c r="O116" s="175"/>
    </row>
    <row r="117" spans="1:15" ht="16.5" thickBot="1" x14ac:dyDescent="0.3">
      <c r="A117" s="318"/>
      <c r="B117" s="318" t="s">
        <v>203</v>
      </c>
      <c r="C117" s="538" t="s">
        <v>204</v>
      </c>
      <c r="D117" s="539"/>
      <c r="E117" s="539"/>
      <c r="F117" s="539"/>
      <c r="G117" s="539"/>
      <c r="H117" s="539"/>
      <c r="I117" s="540"/>
      <c r="J117" s="175"/>
      <c r="L117" s="175"/>
      <c r="M117" s="175"/>
      <c r="N117" s="175"/>
      <c r="O117" s="175"/>
    </row>
    <row r="118" spans="1:15" ht="42" customHeight="1" x14ac:dyDescent="0.25">
      <c r="A118" s="319" t="s">
        <v>114</v>
      </c>
      <c r="B118" s="319" t="s">
        <v>11</v>
      </c>
      <c r="C118" s="320" t="s">
        <v>206</v>
      </c>
      <c r="D118" s="321" t="s">
        <v>69</v>
      </c>
      <c r="E118" s="322">
        <v>54.98</v>
      </c>
      <c r="F118" s="323"/>
      <c r="G118" s="272">
        <v>0</v>
      </c>
      <c r="H118" s="273"/>
      <c r="I118" s="274">
        <f>E118*G118</f>
        <v>0</v>
      </c>
      <c r="J118" s="175"/>
      <c r="L118" s="175"/>
      <c r="M118" s="175"/>
      <c r="N118" s="175"/>
      <c r="O118" s="175"/>
    </row>
    <row r="119" spans="1:15" x14ac:dyDescent="0.25">
      <c r="A119" s="176" t="s">
        <v>14</v>
      </c>
      <c r="B119" s="176" t="s">
        <v>15</v>
      </c>
      <c r="C119" s="177" t="s">
        <v>43</v>
      </c>
      <c r="D119" s="178" t="s">
        <v>44</v>
      </c>
      <c r="E119" s="179">
        <f>0.712*E118</f>
        <v>39.145759999999996</v>
      </c>
      <c r="F119" s="180">
        <v>0</v>
      </c>
      <c r="G119" s="181"/>
      <c r="H119" s="182">
        <f>E119*F119</f>
        <v>0</v>
      </c>
      <c r="I119" s="183"/>
      <c r="J119" s="175"/>
      <c r="L119" s="175"/>
      <c r="M119" s="175"/>
      <c r="N119" s="175"/>
      <c r="O119" s="175"/>
    </row>
    <row r="120" spans="1:15" ht="31.5" customHeight="1" x14ac:dyDescent="0.25">
      <c r="A120" s="176" t="s">
        <v>17</v>
      </c>
      <c r="B120" s="176" t="s">
        <v>15</v>
      </c>
      <c r="C120" s="177" t="s">
        <v>207</v>
      </c>
      <c r="D120" s="178" t="s">
        <v>115</v>
      </c>
      <c r="E120" s="179">
        <v>70</v>
      </c>
      <c r="F120" s="180">
        <v>0</v>
      </c>
      <c r="G120" s="181"/>
      <c r="H120" s="182">
        <f t="shared" ref="H120:H121" si="10">E120*F120</f>
        <v>0</v>
      </c>
      <c r="I120" s="183"/>
      <c r="J120" s="175"/>
      <c r="L120" s="175"/>
      <c r="M120" s="175"/>
      <c r="N120" s="175"/>
      <c r="O120" s="175"/>
    </row>
    <row r="121" spans="1:15" x14ac:dyDescent="0.25">
      <c r="A121" s="176" t="s">
        <v>18</v>
      </c>
      <c r="B121" s="176" t="s">
        <v>15</v>
      </c>
      <c r="C121" s="177" t="s">
        <v>216</v>
      </c>
      <c r="D121" s="178" t="s">
        <v>16</v>
      </c>
      <c r="E121" s="179">
        <v>4</v>
      </c>
      <c r="F121" s="180">
        <v>0</v>
      </c>
      <c r="G121" s="181"/>
      <c r="H121" s="182">
        <f t="shared" si="10"/>
        <v>0</v>
      </c>
      <c r="I121" s="183"/>
      <c r="J121" s="175"/>
      <c r="L121" s="175"/>
      <c r="M121" s="175"/>
      <c r="N121" s="175"/>
      <c r="O121" s="175"/>
    </row>
    <row r="122" spans="1:15" ht="41.25" customHeight="1" x14ac:dyDescent="0.25">
      <c r="A122" s="297" t="s">
        <v>22</v>
      </c>
      <c r="B122" s="297" t="s">
        <v>11</v>
      </c>
      <c r="C122" s="324" t="s">
        <v>208</v>
      </c>
      <c r="D122" s="300" t="s">
        <v>69</v>
      </c>
      <c r="E122" s="301">
        <v>9.9</v>
      </c>
      <c r="F122" s="325"/>
      <c r="G122" s="194">
        <v>0</v>
      </c>
      <c r="H122" s="195"/>
      <c r="I122" s="196">
        <f>E122*G122</f>
        <v>0</v>
      </c>
      <c r="J122" s="175"/>
      <c r="L122" s="175"/>
      <c r="M122" s="175"/>
      <c r="N122" s="175"/>
      <c r="O122" s="175"/>
    </row>
    <row r="123" spans="1:15" x14ac:dyDescent="0.25">
      <c r="A123" s="176" t="s">
        <v>23</v>
      </c>
      <c r="B123" s="176" t="s">
        <v>15</v>
      </c>
      <c r="C123" s="177" t="s">
        <v>43</v>
      </c>
      <c r="D123" s="178" t="s">
        <v>44</v>
      </c>
      <c r="E123" s="179">
        <f>1.22*E122</f>
        <v>12.077999999999999</v>
      </c>
      <c r="F123" s="180">
        <v>0</v>
      </c>
      <c r="G123" s="181"/>
      <c r="H123" s="182">
        <f>E123*F123</f>
        <v>0</v>
      </c>
      <c r="I123" s="183"/>
      <c r="J123" s="175"/>
      <c r="L123" s="175"/>
      <c r="M123" s="175"/>
      <c r="N123" s="175"/>
      <c r="O123" s="175"/>
    </row>
    <row r="124" spans="1:15" x14ac:dyDescent="0.25">
      <c r="A124" s="176" t="s">
        <v>191</v>
      </c>
      <c r="B124" s="176" t="s">
        <v>15</v>
      </c>
      <c r="C124" s="177" t="s">
        <v>209</v>
      </c>
      <c r="D124" s="178" t="s">
        <v>115</v>
      </c>
      <c r="E124" s="179">
        <v>10</v>
      </c>
      <c r="F124" s="180">
        <v>0</v>
      </c>
      <c r="G124" s="181"/>
      <c r="H124" s="182">
        <f t="shared" ref="H124:H125" si="11">E124*F124</f>
        <v>0</v>
      </c>
      <c r="I124" s="183"/>
      <c r="J124" s="175"/>
      <c r="L124" s="175"/>
      <c r="M124" s="175"/>
      <c r="N124" s="175"/>
      <c r="O124" s="175"/>
    </row>
    <row r="125" spans="1:15" x14ac:dyDescent="0.25">
      <c r="A125" s="176" t="s">
        <v>192</v>
      </c>
      <c r="B125" s="176" t="s">
        <v>15</v>
      </c>
      <c r="C125" s="177" t="s">
        <v>210</v>
      </c>
      <c r="D125" s="178" t="s">
        <v>16</v>
      </c>
      <c r="E125" s="179">
        <v>1</v>
      </c>
      <c r="F125" s="180">
        <v>0</v>
      </c>
      <c r="G125" s="181"/>
      <c r="H125" s="182">
        <f t="shared" si="11"/>
        <v>0</v>
      </c>
      <c r="I125" s="183"/>
      <c r="J125" s="175"/>
      <c r="L125" s="175"/>
      <c r="M125" s="175"/>
      <c r="N125" s="175"/>
      <c r="O125" s="175"/>
    </row>
    <row r="126" spans="1:15" ht="48" customHeight="1" x14ac:dyDescent="0.25">
      <c r="A126" s="297" t="s">
        <v>24</v>
      </c>
      <c r="B126" s="297" t="s">
        <v>11</v>
      </c>
      <c r="C126" s="324" t="s">
        <v>211</v>
      </c>
      <c r="D126" s="300" t="s">
        <v>69</v>
      </c>
      <c r="E126" s="301">
        <v>8.9</v>
      </c>
      <c r="F126" s="325"/>
      <c r="G126" s="194">
        <v>0</v>
      </c>
      <c r="H126" s="195"/>
      <c r="I126" s="196">
        <f>E126*G126</f>
        <v>0</v>
      </c>
      <c r="J126" s="175"/>
      <c r="L126" s="175"/>
      <c r="M126" s="175"/>
      <c r="N126" s="175"/>
      <c r="O126" s="175"/>
    </row>
    <row r="127" spans="1:15" x14ac:dyDescent="0.25">
      <c r="A127" s="176" t="s">
        <v>26</v>
      </c>
      <c r="B127" s="176" t="s">
        <v>15</v>
      </c>
      <c r="C127" s="177" t="s">
        <v>43</v>
      </c>
      <c r="D127" s="178" t="s">
        <v>44</v>
      </c>
      <c r="E127" s="179">
        <f>0.712*E126</f>
        <v>6.3368000000000002</v>
      </c>
      <c r="F127" s="180">
        <v>0</v>
      </c>
      <c r="G127" s="181"/>
      <c r="H127" s="182">
        <f>E127*F127</f>
        <v>0</v>
      </c>
      <c r="I127" s="183"/>
      <c r="J127" s="175"/>
      <c r="L127" s="175"/>
      <c r="M127" s="175"/>
      <c r="N127" s="175"/>
      <c r="O127" s="175"/>
    </row>
    <row r="128" spans="1:15" x14ac:dyDescent="0.25">
      <c r="A128" s="176" t="s">
        <v>195</v>
      </c>
      <c r="B128" s="176" t="s">
        <v>15</v>
      </c>
      <c r="C128" s="177" t="s">
        <v>212</v>
      </c>
      <c r="D128" s="178" t="s">
        <v>115</v>
      </c>
      <c r="E128" s="179">
        <v>10</v>
      </c>
      <c r="F128" s="180">
        <v>0</v>
      </c>
      <c r="G128" s="181"/>
      <c r="H128" s="182">
        <f>E128*F128</f>
        <v>0</v>
      </c>
      <c r="I128" s="183"/>
      <c r="J128" s="175"/>
      <c r="L128" s="175"/>
      <c r="M128" s="175"/>
      <c r="N128" s="175"/>
      <c r="O128" s="175"/>
    </row>
    <row r="129" spans="1:15" x14ac:dyDescent="0.25">
      <c r="A129" s="176" t="s">
        <v>196</v>
      </c>
      <c r="B129" s="176" t="s">
        <v>15</v>
      </c>
      <c r="C129" s="177" t="s">
        <v>213</v>
      </c>
      <c r="D129" s="178" t="s">
        <v>115</v>
      </c>
      <c r="E129" s="179">
        <v>1</v>
      </c>
      <c r="F129" s="180">
        <v>0</v>
      </c>
      <c r="G129" s="181"/>
      <c r="H129" s="182">
        <f>E129*F129</f>
        <v>0</v>
      </c>
      <c r="I129" s="183"/>
      <c r="J129" s="175"/>
      <c r="L129" s="175"/>
      <c r="M129" s="175"/>
      <c r="N129" s="175"/>
      <c r="O129" s="175"/>
    </row>
    <row r="130" spans="1:15" x14ac:dyDescent="0.25">
      <c r="A130" s="176" t="s">
        <v>215</v>
      </c>
      <c r="B130" s="176" t="s">
        <v>15</v>
      </c>
      <c r="C130" s="177" t="s">
        <v>214</v>
      </c>
      <c r="D130" s="178" t="s">
        <v>16</v>
      </c>
      <c r="E130" s="179">
        <v>3</v>
      </c>
      <c r="F130" s="180">
        <v>0</v>
      </c>
      <c r="G130" s="181"/>
      <c r="H130" s="182">
        <f>E130*F130</f>
        <v>0</v>
      </c>
      <c r="I130" s="183"/>
      <c r="J130" s="175"/>
      <c r="L130" s="175"/>
      <c r="M130" s="175"/>
      <c r="N130" s="175"/>
      <c r="O130" s="175"/>
    </row>
    <row r="131" spans="1:15" ht="46.5" customHeight="1" x14ac:dyDescent="0.25">
      <c r="A131" s="297" t="s">
        <v>27</v>
      </c>
      <c r="B131" s="297" t="s">
        <v>11</v>
      </c>
      <c r="C131" s="324" t="s">
        <v>217</v>
      </c>
      <c r="D131" s="300" t="s">
        <v>69</v>
      </c>
      <c r="E131" s="301">
        <v>386.5</v>
      </c>
      <c r="F131" s="325"/>
      <c r="G131" s="194">
        <v>0</v>
      </c>
      <c r="H131" s="195"/>
      <c r="I131" s="196">
        <f>E131*G131</f>
        <v>0</v>
      </c>
      <c r="J131" s="175"/>
      <c r="K131" s="206">
        <f>SUM(K133:K140)</f>
        <v>386.5</v>
      </c>
      <c r="L131" s="175"/>
      <c r="M131" s="175"/>
      <c r="N131" s="175"/>
      <c r="O131" s="175"/>
    </row>
    <row r="132" spans="1:15" x14ac:dyDescent="0.25">
      <c r="A132" s="176" t="s">
        <v>28</v>
      </c>
      <c r="B132" s="176" t="s">
        <v>15</v>
      </c>
      <c r="C132" s="177" t="s">
        <v>43</v>
      </c>
      <c r="D132" s="178" t="s">
        <v>44</v>
      </c>
      <c r="E132" s="179">
        <f>1.22*E131</f>
        <v>471.53</v>
      </c>
      <c r="F132" s="180">
        <v>0</v>
      </c>
      <c r="G132" s="181"/>
      <c r="H132" s="182">
        <f>E132*F132</f>
        <v>0</v>
      </c>
      <c r="I132" s="183"/>
      <c r="J132" s="175"/>
      <c r="L132" s="175"/>
      <c r="M132" s="175"/>
      <c r="N132" s="175"/>
      <c r="O132" s="175"/>
    </row>
    <row r="133" spans="1:15" x14ac:dyDescent="0.25">
      <c r="A133" s="176" t="s">
        <v>29</v>
      </c>
      <c r="B133" s="176" t="s">
        <v>15</v>
      </c>
      <c r="C133" s="177" t="s">
        <v>218</v>
      </c>
      <c r="D133" s="178" t="s">
        <v>115</v>
      </c>
      <c r="E133" s="179">
        <v>145</v>
      </c>
      <c r="F133" s="180">
        <v>0</v>
      </c>
      <c r="G133" s="181"/>
      <c r="H133" s="182">
        <f t="shared" ref="H133:H144" si="12">E133*F133</f>
        <v>0</v>
      </c>
      <c r="I133" s="183"/>
      <c r="J133" s="175"/>
      <c r="K133" s="206">
        <f>1*E133</f>
        <v>145</v>
      </c>
      <c r="L133" s="175"/>
      <c r="M133" s="175"/>
      <c r="N133" s="175"/>
      <c r="O133" s="175"/>
    </row>
    <row r="134" spans="1:15" x14ac:dyDescent="0.25">
      <c r="A134" s="176" t="s">
        <v>30</v>
      </c>
      <c r="B134" s="176" t="s">
        <v>15</v>
      </c>
      <c r="C134" s="177" t="s">
        <v>219</v>
      </c>
      <c r="D134" s="178" t="s">
        <v>115</v>
      </c>
      <c r="E134" s="179">
        <v>20</v>
      </c>
      <c r="F134" s="180">
        <v>0</v>
      </c>
      <c r="G134" s="181"/>
      <c r="H134" s="182">
        <f t="shared" si="12"/>
        <v>0</v>
      </c>
      <c r="I134" s="183"/>
      <c r="J134" s="175"/>
      <c r="K134" s="206">
        <f>0.55*2*20</f>
        <v>22</v>
      </c>
      <c r="L134" s="175"/>
      <c r="M134" s="175"/>
      <c r="N134" s="175"/>
      <c r="O134" s="175"/>
    </row>
    <row r="135" spans="1:15" x14ac:dyDescent="0.25">
      <c r="A135" s="176" t="s">
        <v>226</v>
      </c>
      <c r="B135" s="176" t="s">
        <v>15</v>
      </c>
      <c r="C135" s="177" t="s">
        <v>221</v>
      </c>
      <c r="D135" s="178" t="s">
        <v>115</v>
      </c>
      <c r="E135" s="179">
        <v>90</v>
      </c>
      <c r="F135" s="180">
        <v>0</v>
      </c>
      <c r="G135" s="181"/>
      <c r="H135" s="182">
        <f t="shared" si="12"/>
        <v>0</v>
      </c>
      <c r="I135" s="183"/>
      <c r="J135" s="175"/>
      <c r="K135" s="206">
        <f>1.2*E135</f>
        <v>108</v>
      </c>
      <c r="L135" s="175"/>
      <c r="M135" s="175"/>
      <c r="N135" s="175"/>
      <c r="O135" s="175"/>
    </row>
    <row r="136" spans="1:15" x14ac:dyDescent="0.25">
      <c r="A136" s="176" t="s">
        <v>227</v>
      </c>
      <c r="B136" s="176" t="s">
        <v>15</v>
      </c>
      <c r="C136" s="177" t="s">
        <v>220</v>
      </c>
      <c r="D136" s="178" t="s">
        <v>115</v>
      </c>
      <c r="E136" s="179">
        <v>20</v>
      </c>
      <c r="F136" s="180">
        <v>0</v>
      </c>
      <c r="G136" s="181"/>
      <c r="H136" s="182">
        <f t="shared" si="12"/>
        <v>0</v>
      </c>
      <c r="I136" s="183"/>
      <c r="J136" s="175"/>
      <c r="K136" s="206">
        <f>0.65*2*E136</f>
        <v>26</v>
      </c>
      <c r="L136" s="175"/>
      <c r="M136" s="175"/>
      <c r="N136" s="175"/>
      <c r="O136" s="175"/>
    </row>
    <row r="137" spans="1:15" x14ac:dyDescent="0.25">
      <c r="A137" s="176" t="s">
        <v>228</v>
      </c>
      <c r="B137" s="176" t="s">
        <v>15</v>
      </c>
      <c r="C137" s="177" t="s">
        <v>222</v>
      </c>
      <c r="D137" s="178" t="s">
        <v>115</v>
      </c>
      <c r="E137" s="179">
        <v>10</v>
      </c>
      <c r="F137" s="180">
        <v>0</v>
      </c>
      <c r="G137" s="181"/>
      <c r="H137" s="182">
        <f t="shared" si="12"/>
        <v>0</v>
      </c>
      <c r="I137" s="183"/>
      <c r="J137" s="175"/>
      <c r="K137" s="206">
        <f>1.4*E137</f>
        <v>14</v>
      </c>
      <c r="L137" s="175"/>
      <c r="M137" s="175"/>
      <c r="N137" s="175"/>
      <c r="O137" s="175"/>
    </row>
    <row r="138" spans="1:15" x14ac:dyDescent="0.25">
      <c r="A138" s="176" t="s">
        <v>229</v>
      </c>
      <c r="B138" s="176" t="s">
        <v>15</v>
      </c>
      <c r="C138" s="177" t="s">
        <v>223</v>
      </c>
      <c r="D138" s="178" t="s">
        <v>115</v>
      </c>
      <c r="E138" s="179">
        <v>5</v>
      </c>
      <c r="F138" s="180">
        <v>0</v>
      </c>
      <c r="G138" s="181"/>
      <c r="H138" s="182">
        <f t="shared" si="12"/>
        <v>0</v>
      </c>
      <c r="I138" s="183"/>
      <c r="J138" s="175"/>
      <c r="K138" s="206">
        <f>0.75*2*E138</f>
        <v>7.5</v>
      </c>
      <c r="L138" s="175"/>
      <c r="M138" s="175"/>
      <c r="N138" s="175"/>
      <c r="O138" s="175"/>
    </row>
    <row r="139" spans="1:15" x14ac:dyDescent="0.25">
      <c r="A139" s="176" t="s">
        <v>230</v>
      </c>
      <c r="B139" s="176" t="s">
        <v>15</v>
      </c>
      <c r="C139" s="177" t="s">
        <v>224</v>
      </c>
      <c r="D139" s="178" t="s">
        <v>115</v>
      </c>
      <c r="E139" s="179">
        <v>25</v>
      </c>
      <c r="F139" s="180">
        <v>0</v>
      </c>
      <c r="G139" s="181"/>
      <c r="H139" s="182">
        <f t="shared" si="12"/>
        <v>0</v>
      </c>
      <c r="I139" s="183"/>
      <c r="J139" s="175"/>
      <c r="K139" s="206">
        <f>0.8*2*E139</f>
        <v>40</v>
      </c>
      <c r="L139" s="175"/>
      <c r="M139" s="175"/>
      <c r="N139" s="175"/>
      <c r="O139" s="175"/>
    </row>
    <row r="140" spans="1:15" x14ac:dyDescent="0.25">
      <c r="A140" s="176" t="s">
        <v>231</v>
      </c>
      <c r="B140" s="176" t="s">
        <v>15</v>
      </c>
      <c r="C140" s="177" t="s">
        <v>225</v>
      </c>
      <c r="D140" s="178" t="s">
        <v>115</v>
      </c>
      <c r="E140" s="179">
        <v>15</v>
      </c>
      <c r="F140" s="180">
        <v>0</v>
      </c>
      <c r="G140" s="181"/>
      <c r="H140" s="182">
        <f t="shared" si="12"/>
        <v>0</v>
      </c>
      <c r="I140" s="183"/>
      <c r="J140" s="175"/>
      <c r="K140" s="206">
        <f>0.8*2*E140</f>
        <v>24</v>
      </c>
      <c r="L140" s="175"/>
      <c r="M140" s="175"/>
      <c r="N140" s="175"/>
      <c r="O140" s="175"/>
    </row>
    <row r="141" spans="1:15" x14ac:dyDescent="0.25">
      <c r="A141" s="176" t="s">
        <v>232</v>
      </c>
      <c r="B141" s="176" t="s">
        <v>15</v>
      </c>
      <c r="C141" s="177" t="s">
        <v>236</v>
      </c>
      <c r="D141" s="178" t="s">
        <v>16</v>
      </c>
      <c r="E141" s="179">
        <v>21</v>
      </c>
      <c r="F141" s="180">
        <v>0</v>
      </c>
      <c r="G141" s="181"/>
      <c r="H141" s="182">
        <f t="shared" si="12"/>
        <v>0</v>
      </c>
      <c r="I141" s="183"/>
      <c r="J141" s="175"/>
      <c r="L141" s="175"/>
      <c r="M141" s="175"/>
      <c r="N141" s="175"/>
      <c r="O141" s="175"/>
    </row>
    <row r="142" spans="1:15" x14ac:dyDescent="0.25">
      <c r="A142" s="176" t="s">
        <v>233</v>
      </c>
      <c r="B142" s="176" t="s">
        <v>15</v>
      </c>
      <c r="C142" s="177" t="s">
        <v>237</v>
      </c>
      <c r="D142" s="178" t="s">
        <v>16</v>
      </c>
      <c r="E142" s="179">
        <v>4</v>
      </c>
      <c r="F142" s="180">
        <v>0</v>
      </c>
      <c r="G142" s="181"/>
      <c r="H142" s="182">
        <f t="shared" si="12"/>
        <v>0</v>
      </c>
      <c r="I142" s="183"/>
      <c r="J142" s="175"/>
      <c r="L142" s="175"/>
      <c r="M142" s="175"/>
      <c r="N142" s="175"/>
      <c r="O142" s="175"/>
    </row>
    <row r="143" spans="1:15" x14ac:dyDescent="0.25">
      <c r="A143" s="176" t="s">
        <v>234</v>
      </c>
      <c r="B143" s="176" t="s">
        <v>15</v>
      </c>
      <c r="C143" s="177" t="s">
        <v>238</v>
      </c>
      <c r="D143" s="178" t="s">
        <v>16</v>
      </c>
      <c r="E143" s="179">
        <v>1</v>
      </c>
      <c r="F143" s="180">
        <v>0</v>
      </c>
      <c r="G143" s="181"/>
      <c r="H143" s="182">
        <f t="shared" si="12"/>
        <v>0</v>
      </c>
      <c r="I143" s="183"/>
      <c r="J143" s="175"/>
      <c r="L143" s="175"/>
      <c r="M143" s="175"/>
      <c r="N143" s="175"/>
      <c r="O143" s="175"/>
    </row>
    <row r="144" spans="1:15" x14ac:dyDescent="0.25">
      <c r="A144" s="176" t="s">
        <v>235</v>
      </c>
      <c r="B144" s="176" t="s">
        <v>15</v>
      </c>
      <c r="C144" s="177" t="s">
        <v>239</v>
      </c>
      <c r="D144" s="178" t="s">
        <v>16</v>
      </c>
      <c r="E144" s="179">
        <v>1</v>
      </c>
      <c r="F144" s="180">
        <v>0</v>
      </c>
      <c r="G144" s="181"/>
      <c r="H144" s="182">
        <f t="shared" si="12"/>
        <v>0</v>
      </c>
      <c r="I144" s="183"/>
      <c r="J144" s="175"/>
      <c r="L144" s="175"/>
      <c r="M144" s="175"/>
      <c r="N144" s="175"/>
      <c r="O144" s="175"/>
    </row>
    <row r="145" spans="1:15" ht="49.5" customHeight="1" x14ac:dyDescent="0.25">
      <c r="A145" s="326">
        <v>5</v>
      </c>
      <c r="B145" s="326" t="s">
        <v>11</v>
      </c>
      <c r="C145" s="244" t="s">
        <v>240</v>
      </c>
      <c r="D145" s="276" t="s">
        <v>69</v>
      </c>
      <c r="E145" s="279">
        <v>22.2</v>
      </c>
      <c r="F145" s="180"/>
      <c r="G145" s="194">
        <v>0</v>
      </c>
      <c r="H145" s="195"/>
      <c r="I145" s="196">
        <f>E145*G145</f>
        <v>0</v>
      </c>
      <c r="J145" s="175"/>
      <c r="L145" s="175"/>
      <c r="M145" s="175"/>
      <c r="N145" s="175"/>
      <c r="O145" s="175"/>
    </row>
    <row r="146" spans="1:15" x14ac:dyDescent="0.25">
      <c r="A146" s="243" t="s">
        <v>31</v>
      </c>
      <c r="B146" s="327" t="s">
        <v>15</v>
      </c>
      <c r="C146" s="245" t="s">
        <v>43</v>
      </c>
      <c r="D146" s="278" t="s">
        <v>44</v>
      </c>
      <c r="E146" s="185">
        <f>1.22*E145</f>
        <v>27.084</v>
      </c>
      <c r="F146" s="180">
        <v>0</v>
      </c>
      <c r="G146" s="181"/>
      <c r="H146" s="182">
        <f>E146*F146</f>
        <v>0</v>
      </c>
      <c r="I146" s="183"/>
      <c r="J146" s="175"/>
      <c r="L146" s="175"/>
      <c r="M146" s="175"/>
      <c r="N146" s="175"/>
      <c r="O146" s="175"/>
    </row>
    <row r="147" spans="1:15" x14ac:dyDescent="0.25">
      <c r="A147" s="243" t="s">
        <v>32</v>
      </c>
      <c r="B147" s="327" t="s">
        <v>15</v>
      </c>
      <c r="C147" s="245" t="s">
        <v>241</v>
      </c>
      <c r="D147" s="278" t="s">
        <v>115</v>
      </c>
      <c r="E147" s="185">
        <v>3</v>
      </c>
      <c r="F147" s="180">
        <v>0</v>
      </c>
      <c r="G147" s="181"/>
      <c r="H147" s="182">
        <f>E147*F147</f>
        <v>0</v>
      </c>
      <c r="I147" s="183"/>
      <c r="J147" s="175"/>
      <c r="K147" s="206">
        <f>1.8*E147</f>
        <v>5.4</v>
      </c>
      <c r="L147" s="175"/>
      <c r="M147" s="175"/>
      <c r="N147" s="175"/>
      <c r="O147" s="175"/>
    </row>
    <row r="148" spans="1:15" x14ac:dyDescent="0.25">
      <c r="A148" s="243" t="s">
        <v>33</v>
      </c>
      <c r="B148" s="327" t="s">
        <v>15</v>
      </c>
      <c r="C148" s="245" t="s">
        <v>242</v>
      </c>
      <c r="D148" s="278" t="s">
        <v>115</v>
      </c>
      <c r="E148" s="185">
        <v>7</v>
      </c>
      <c r="F148" s="180">
        <v>0</v>
      </c>
      <c r="G148" s="181"/>
      <c r="H148" s="182">
        <f>E148*F148</f>
        <v>0</v>
      </c>
      <c r="I148" s="183"/>
      <c r="J148" s="175"/>
      <c r="K148" s="206">
        <f>2.4*7</f>
        <v>16.8</v>
      </c>
      <c r="L148" s="175"/>
      <c r="M148" s="175"/>
      <c r="N148" s="175"/>
      <c r="O148" s="175"/>
    </row>
    <row r="149" spans="1:15" ht="49.5" customHeight="1" x14ac:dyDescent="0.25">
      <c r="A149" s="189" t="s">
        <v>34</v>
      </c>
      <c r="B149" s="326" t="s">
        <v>11</v>
      </c>
      <c r="C149" s="244" t="s">
        <v>243</v>
      </c>
      <c r="D149" s="276" t="s">
        <v>69</v>
      </c>
      <c r="E149" s="279">
        <v>9.02</v>
      </c>
      <c r="F149" s="325"/>
      <c r="G149" s="194">
        <v>0</v>
      </c>
      <c r="H149" s="195"/>
      <c r="I149" s="196">
        <f>E149*G149</f>
        <v>0</v>
      </c>
      <c r="J149" s="175"/>
      <c r="L149" s="175"/>
      <c r="M149" s="175"/>
      <c r="N149" s="175"/>
      <c r="O149" s="175"/>
    </row>
    <row r="150" spans="1:15" x14ac:dyDescent="0.25">
      <c r="A150" s="243" t="s">
        <v>35</v>
      </c>
      <c r="B150" s="327" t="s">
        <v>15</v>
      </c>
      <c r="C150" s="245" t="s">
        <v>43</v>
      </c>
      <c r="D150" s="278" t="s">
        <v>44</v>
      </c>
      <c r="E150" s="185">
        <f>2.25*E149</f>
        <v>20.294999999999998</v>
      </c>
      <c r="F150" s="180">
        <v>0</v>
      </c>
      <c r="G150" s="181"/>
      <c r="H150" s="182">
        <f>E150*F150</f>
        <v>0</v>
      </c>
      <c r="I150" s="183"/>
      <c r="J150" s="175"/>
      <c r="L150" s="175"/>
      <c r="M150" s="175"/>
      <c r="N150" s="175"/>
      <c r="O150" s="175"/>
    </row>
    <row r="151" spans="1:15" x14ac:dyDescent="0.25">
      <c r="A151" s="243" t="s">
        <v>36</v>
      </c>
      <c r="B151" s="327" t="s">
        <v>15</v>
      </c>
      <c r="C151" s="245" t="s">
        <v>456</v>
      </c>
      <c r="D151" s="278" t="s">
        <v>115</v>
      </c>
      <c r="E151" s="185">
        <v>1</v>
      </c>
      <c r="F151" s="180">
        <v>0</v>
      </c>
      <c r="G151" s="181"/>
      <c r="H151" s="182">
        <f>E151*F151</f>
        <v>0</v>
      </c>
      <c r="I151" s="183"/>
      <c r="J151" s="175"/>
      <c r="L151" s="175"/>
      <c r="M151" s="175"/>
      <c r="N151" s="175"/>
      <c r="O151" s="175"/>
    </row>
    <row r="152" spans="1:15" x14ac:dyDescent="0.25">
      <c r="A152" s="243" t="s">
        <v>205</v>
      </c>
      <c r="B152" s="327" t="s">
        <v>15</v>
      </c>
      <c r="C152" s="245" t="s">
        <v>244</v>
      </c>
      <c r="D152" s="278" t="s">
        <v>115</v>
      </c>
      <c r="E152" s="185">
        <v>1</v>
      </c>
      <c r="F152" s="180">
        <v>0</v>
      </c>
      <c r="G152" s="181"/>
      <c r="H152" s="182">
        <f>E152*F152</f>
        <v>0</v>
      </c>
      <c r="I152" s="183"/>
      <c r="J152" s="175"/>
      <c r="L152" s="175"/>
      <c r="M152" s="175"/>
      <c r="N152" s="175"/>
      <c r="O152" s="175"/>
    </row>
    <row r="153" spans="1:15" ht="16.5" thickBot="1" x14ac:dyDescent="0.3">
      <c r="A153" s="246" t="s">
        <v>455</v>
      </c>
      <c r="B153" s="328" t="s">
        <v>15</v>
      </c>
      <c r="C153" s="329" t="s">
        <v>245</v>
      </c>
      <c r="D153" s="330" t="s">
        <v>115</v>
      </c>
      <c r="E153" s="331">
        <v>8</v>
      </c>
      <c r="F153" s="307">
        <v>0</v>
      </c>
      <c r="G153" s="251"/>
      <c r="H153" s="252">
        <f>E153*F153</f>
        <v>0</v>
      </c>
      <c r="I153" s="253"/>
      <c r="J153" s="175"/>
      <c r="L153" s="175"/>
      <c r="M153" s="175"/>
      <c r="N153" s="175"/>
      <c r="O153" s="175"/>
    </row>
    <row r="154" spans="1:15" x14ac:dyDescent="0.25">
      <c r="A154" s="332"/>
      <c r="B154" s="332"/>
      <c r="C154" s="224" t="s">
        <v>202</v>
      </c>
      <c r="D154" s="333"/>
      <c r="E154" s="334"/>
      <c r="F154" s="312"/>
      <c r="G154" s="228"/>
      <c r="H154" s="229">
        <f>SUM(H119:H153)</f>
        <v>0</v>
      </c>
      <c r="I154" s="230">
        <f>SUM(I118:I153)</f>
        <v>0</v>
      </c>
      <c r="J154" s="175"/>
      <c r="L154" s="175"/>
      <c r="M154" s="175"/>
      <c r="N154" s="175"/>
      <c r="O154" s="175"/>
    </row>
    <row r="155" spans="1:15" ht="16.5" thickBot="1" x14ac:dyDescent="0.3">
      <c r="A155" s="335"/>
      <c r="B155" s="335"/>
      <c r="C155" s="336" t="s">
        <v>181</v>
      </c>
      <c r="D155" s="337"/>
      <c r="E155" s="338"/>
      <c r="F155" s="317"/>
      <c r="G155" s="263"/>
      <c r="H155" s="264"/>
      <c r="I155" s="265">
        <f>H154+I154</f>
        <v>0</v>
      </c>
      <c r="J155" s="175"/>
      <c r="L155" s="175"/>
      <c r="M155" s="175"/>
      <c r="N155" s="175"/>
      <c r="O155" s="175"/>
    </row>
    <row r="156" spans="1:15" ht="16.5" thickBot="1" x14ac:dyDescent="0.3">
      <c r="A156" s="339"/>
      <c r="B156" s="339" t="s">
        <v>247</v>
      </c>
      <c r="C156" s="340" t="s">
        <v>246</v>
      </c>
      <c r="D156" s="341"/>
      <c r="E156" s="342"/>
      <c r="F156" s="343"/>
      <c r="G156" s="344"/>
      <c r="H156" s="345"/>
      <c r="I156" s="346"/>
      <c r="J156" s="175"/>
      <c r="L156" s="175"/>
      <c r="M156" s="175"/>
      <c r="N156" s="175"/>
      <c r="O156" s="175"/>
    </row>
    <row r="157" spans="1:15" ht="48" customHeight="1" x14ac:dyDescent="0.25">
      <c r="A157" s="268">
        <v>1</v>
      </c>
      <c r="B157" s="268" t="s">
        <v>11</v>
      </c>
      <c r="C157" s="347" t="s">
        <v>248</v>
      </c>
      <c r="D157" s="348" t="s">
        <v>69</v>
      </c>
      <c r="E157" s="349">
        <v>71.599999999999994</v>
      </c>
      <c r="F157" s="323"/>
      <c r="G157" s="272">
        <v>0</v>
      </c>
      <c r="H157" s="273"/>
      <c r="I157" s="274">
        <f>E157*G157</f>
        <v>0</v>
      </c>
      <c r="J157" s="175"/>
      <c r="L157" s="175"/>
      <c r="M157" s="175"/>
      <c r="N157" s="175"/>
      <c r="O157" s="175"/>
    </row>
    <row r="158" spans="1:15" x14ac:dyDescent="0.25">
      <c r="A158" s="231" t="s">
        <v>14</v>
      </c>
      <c r="B158" s="350" t="s">
        <v>15</v>
      </c>
      <c r="C158" s="351" t="s">
        <v>43</v>
      </c>
      <c r="D158" s="352" t="s">
        <v>44</v>
      </c>
      <c r="E158" s="353">
        <f>2.2*E157</f>
        <v>157.52000000000001</v>
      </c>
      <c r="F158" s="236">
        <v>0</v>
      </c>
      <c r="G158" s="237"/>
      <c r="H158" s="238">
        <f>E158*F158</f>
        <v>0</v>
      </c>
      <c r="I158" s="239"/>
      <c r="J158" s="175"/>
      <c r="L158" s="175"/>
      <c r="M158" s="175"/>
      <c r="N158" s="175"/>
      <c r="O158" s="175"/>
    </row>
    <row r="159" spans="1:15" x14ac:dyDescent="0.25">
      <c r="A159" s="243" t="s">
        <v>17</v>
      </c>
      <c r="B159" s="327" t="s">
        <v>15</v>
      </c>
      <c r="C159" s="329" t="s">
        <v>457</v>
      </c>
      <c r="D159" s="278" t="s">
        <v>115</v>
      </c>
      <c r="E159" s="185">
        <v>8</v>
      </c>
      <c r="F159" s="180">
        <v>0</v>
      </c>
      <c r="G159" s="181"/>
      <c r="H159" s="238">
        <f>E159*F159</f>
        <v>0</v>
      </c>
      <c r="I159" s="183"/>
      <c r="J159" s="175"/>
      <c r="L159" s="175"/>
      <c r="M159" s="175"/>
      <c r="N159" s="175"/>
      <c r="O159" s="175"/>
    </row>
    <row r="160" spans="1:15" x14ac:dyDescent="0.25">
      <c r="A160" s="231" t="s">
        <v>18</v>
      </c>
      <c r="B160" s="176" t="s">
        <v>15</v>
      </c>
      <c r="C160" s="329" t="s">
        <v>458</v>
      </c>
      <c r="D160" s="178" t="s">
        <v>115</v>
      </c>
      <c r="E160" s="179">
        <v>1</v>
      </c>
      <c r="F160" s="180">
        <v>0</v>
      </c>
      <c r="G160" s="181"/>
      <c r="H160" s="182">
        <f>E160*F160</f>
        <v>0</v>
      </c>
      <c r="I160" s="183"/>
      <c r="J160" s="175"/>
      <c r="L160" s="175"/>
      <c r="M160" s="175"/>
      <c r="N160" s="175"/>
      <c r="O160" s="175"/>
    </row>
    <row r="161" spans="1:15" x14ac:dyDescent="0.25">
      <c r="A161" s="243" t="s">
        <v>19</v>
      </c>
      <c r="B161" s="176" t="s">
        <v>15</v>
      </c>
      <c r="C161" s="354" t="s">
        <v>459</v>
      </c>
      <c r="D161" s="305" t="s">
        <v>115</v>
      </c>
      <c r="E161" s="306">
        <v>1</v>
      </c>
      <c r="F161" s="307">
        <v>0</v>
      </c>
      <c r="G161" s="251"/>
      <c r="H161" s="182">
        <f>E161*F161</f>
        <v>0</v>
      </c>
      <c r="I161" s="183"/>
      <c r="J161" s="175"/>
      <c r="L161" s="175"/>
      <c r="M161" s="175"/>
      <c r="N161" s="175"/>
      <c r="O161" s="175"/>
    </row>
    <row r="162" spans="1:15" ht="16.5" thickBot="1" x14ac:dyDescent="0.3">
      <c r="A162" s="231" t="s">
        <v>20</v>
      </c>
      <c r="B162" s="355" t="s">
        <v>15</v>
      </c>
      <c r="C162" s="354" t="s">
        <v>460</v>
      </c>
      <c r="D162" s="356" t="s">
        <v>115</v>
      </c>
      <c r="E162" s="357">
        <v>10</v>
      </c>
      <c r="F162" s="358">
        <v>0</v>
      </c>
      <c r="G162" s="359"/>
      <c r="H162" s="360">
        <f>E162*F162</f>
        <v>0</v>
      </c>
      <c r="I162" s="361"/>
      <c r="J162" s="175"/>
      <c r="L162" s="175"/>
      <c r="M162" s="175"/>
      <c r="N162" s="175"/>
      <c r="O162" s="175"/>
    </row>
    <row r="163" spans="1:15" x14ac:dyDescent="0.25">
      <c r="A163" s="362"/>
      <c r="B163" s="363"/>
      <c r="C163" s="224" t="s">
        <v>49</v>
      </c>
      <c r="D163" s="364"/>
      <c r="E163" s="365"/>
      <c r="F163" s="366"/>
      <c r="G163" s="367"/>
      <c r="H163" s="229">
        <f>SUM(H158:H162)</f>
        <v>0</v>
      </c>
      <c r="I163" s="230">
        <f>SUM(I157:I162)</f>
        <v>0</v>
      </c>
      <c r="J163" s="175"/>
      <c r="L163" s="175"/>
      <c r="M163" s="175"/>
      <c r="N163" s="175"/>
      <c r="O163" s="175"/>
    </row>
    <row r="164" spans="1:15" ht="16.5" thickBot="1" x14ac:dyDescent="0.3">
      <c r="A164" s="258"/>
      <c r="B164" s="355"/>
      <c r="C164" s="336" t="s">
        <v>50</v>
      </c>
      <c r="D164" s="356"/>
      <c r="E164" s="368"/>
      <c r="F164" s="358"/>
      <c r="G164" s="359"/>
      <c r="H164" s="264"/>
      <c r="I164" s="265">
        <f>H163+I163</f>
        <v>0</v>
      </c>
      <c r="J164" s="175"/>
      <c r="L164" s="175"/>
      <c r="M164" s="175"/>
      <c r="N164" s="175"/>
      <c r="O164" s="175"/>
    </row>
    <row r="165" spans="1:15" ht="16.5" thickBot="1" x14ac:dyDescent="0.3">
      <c r="A165" s="369"/>
      <c r="B165" s="318" t="s">
        <v>274</v>
      </c>
      <c r="C165" s="340" t="s">
        <v>249</v>
      </c>
      <c r="D165" s="370"/>
      <c r="E165" s="371"/>
      <c r="F165" s="372"/>
      <c r="G165" s="373"/>
      <c r="H165" s="345"/>
      <c r="I165" s="374"/>
      <c r="J165" s="175"/>
      <c r="L165" s="175"/>
      <c r="M165" s="175"/>
      <c r="N165" s="175"/>
      <c r="O165" s="175"/>
    </row>
    <row r="166" spans="1:15" ht="28.5" x14ac:dyDescent="0.25">
      <c r="A166" s="375" t="s">
        <v>114</v>
      </c>
      <c r="B166" s="222" t="s">
        <v>11</v>
      </c>
      <c r="C166" s="224" t="s">
        <v>254</v>
      </c>
      <c r="D166" s="333" t="s">
        <v>16</v>
      </c>
      <c r="E166" s="226">
        <v>31</v>
      </c>
      <c r="F166" s="366"/>
      <c r="G166" s="228">
        <v>0</v>
      </c>
      <c r="H166" s="229"/>
      <c r="I166" s="230">
        <f>E166*G166</f>
        <v>0</v>
      </c>
      <c r="J166" s="175"/>
      <c r="L166" s="175"/>
      <c r="M166" s="175"/>
      <c r="N166" s="175"/>
      <c r="O166" s="175"/>
    </row>
    <row r="167" spans="1:15" x14ac:dyDescent="0.25">
      <c r="A167" s="246" t="s">
        <v>14</v>
      </c>
      <c r="B167" s="176" t="s">
        <v>15</v>
      </c>
      <c r="C167" s="245" t="s">
        <v>250</v>
      </c>
      <c r="D167" s="278" t="s">
        <v>16</v>
      </c>
      <c r="E167" s="241">
        <v>6</v>
      </c>
      <c r="F167" s="219">
        <v>0</v>
      </c>
      <c r="G167" s="181"/>
      <c r="H167" s="182">
        <f>E167*F167</f>
        <v>0</v>
      </c>
      <c r="I167" s="183"/>
      <c r="J167" s="175"/>
      <c r="L167" s="175"/>
      <c r="M167" s="175"/>
      <c r="N167" s="175"/>
      <c r="O167" s="175"/>
    </row>
    <row r="168" spans="1:15" x14ac:dyDescent="0.25">
      <c r="A168" s="246" t="s">
        <v>17</v>
      </c>
      <c r="B168" s="176" t="s">
        <v>15</v>
      </c>
      <c r="C168" s="233" t="s">
        <v>251</v>
      </c>
      <c r="D168" s="278" t="s">
        <v>16</v>
      </c>
      <c r="E168" s="241">
        <v>4</v>
      </c>
      <c r="F168" s="219">
        <v>0</v>
      </c>
      <c r="G168" s="181"/>
      <c r="H168" s="182">
        <f t="shared" ref="H168:H171" si="13">E168*F168</f>
        <v>0</v>
      </c>
      <c r="I168" s="183"/>
      <c r="J168" s="175"/>
      <c r="L168" s="175"/>
      <c r="M168" s="175"/>
      <c r="N168" s="175"/>
      <c r="O168" s="175"/>
    </row>
    <row r="169" spans="1:15" x14ac:dyDescent="0.25">
      <c r="A169" s="246" t="s">
        <v>18</v>
      </c>
      <c r="B169" s="176" t="s">
        <v>15</v>
      </c>
      <c r="C169" s="233" t="s">
        <v>252</v>
      </c>
      <c r="D169" s="278" t="s">
        <v>16</v>
      </c>
      <c r="E169" s="241">
        <v>2</v>
      </c>
      <c r="F169" s="219">
        <v>0</v>
      </c>
      <c r="G169" s="181"/>
      <c r="H169" s="182">
        <f t="shared" si="13"/>
        <v>0</v>
      </c>
      <c r="I169" s="183"/>
      <c r="J169" s="175"/>
      <c r="L169" s="175"/>
      <c r="M169" s="175"/>
      <c r="N169" s="175"/>
      <c r="O169" s="175"/>
    </row>
    <row r="170" spans="1:15" x14ac:dyDescent="0.25">
      <c r="A170" s="246" t="s">
        <v>19</v>
      </c>
      <c r="B170" s="176" t="s">
        <v>15</v>
      </c>
      <c r="C170" s="233" t="s">
        <v>117</v>
      </c>
      <c r="D170" s="278" t="s">
        <v>16</v>
      </c>
      <c r="E170" s="241">
        <v>17</v>
      </c>
      <c r="F170" s="219">
        <v>0</v>
      </c>
      <c r="G170" s="181"/>
      <c r="H170" s="182">
        <f t="shared" si="13"/>
        <v>0</v>
      </c>
      <c r="I170" s="183"/>
      <c r="J170" s="175"/>
      <c r="L170" s="175"/>
      <c r="M170" s="175"/>
      <c r="N170" s="175"/>
      <c r="O170" s="175"/>
    </row>
    <row r="171" spans="1:15" x14ac:dyDescent="0.25">
      <c r="A171" s="243" t="s">
        <v>20</v>
      </c>
      <c r="B171" s="176" t="s">
        <v>15</v>
      </c>
      <c r="C171" s="233" t="s">
        <v>253</v>
      </c>
      <c r="D171" s="278" t="s">
        <v>16</v>
      </c>
      <c r="E171" s="241">
        <v>2</v>
      </c>
      <c r="F171" s="219">
        <v>0</v>
      </c>
      <c r="G171" s="181"/>
      <c r="H171" s="182">
        <f t="shared" si="13"/>
        <v>0</v>
      </c>
      <c r="I171" s="183"/>
      <c r="J171" s="175"/>
      <c r="L171" s="175"/>
      <c r="M171" s="175"/>
      <c r="N171" s="175"/>
      <c r="O171" s="175"/>
    </row>
    <row r="172" spans="1:15" ht="41.25" customHeight="1" x14ac:dyDescent="0.25">
      <c r="A172" s="376">
        <v>2</v>
      </c>
      <c r="B172" s="376" t="s">
        <v>11</v>
      </c>
      <c r="C172" s="377" t="s">
        <v>255</v>
      </c>
      <c r="D172" s="321" t="s">
        <v>16</v>
      </c>
      <c r="E172" s="378">
        <v>1</v>
      </c>
      <c r="F172" s="180"/>
      <c r="G172" s="194">
        <v>0</v>
      </c>
      <c r="H172" s="195"/>
      <c r="I172" s="196">
        <f>E172*G172</f>
        <v>0</v>
      </c>
      <c r="J172" s="175"/>
      <c r="L172" s="175"/>
      <c r="M172" s="175"/>
      <c r="N172" s="175"/>
      <c r="O172" s="175"/>
    </row>
    <row r="173" spans="1:15" x14ac:dyDescent="0.25">
      <c r="A173" s="176" t="s">
        <v>23</v>
      </c>
      <c r="B173" s="176" t="s">
        <v>15</v>
      </c>
      <c r="C173" s="379" t="s">
        <v>256</v>
      </c>
      <c r="D173" s="178" t="s">
        <v>16</v>
      </c>
      <c r="E173" s="380">
        <v>1</v>
      </c>
      <c r="F173" s="180">
        <v>0</v>
      </c>
      <c r="G173" s="181"/>
      <c r="H173" s="182">
        <f>E173*F173</f>
        <v>0</v>
      </c>
      <c r="I173" s="183"/>
      <c r="J173" s="175"/>
      <c r="L173" s="175"/>
      <c r="M173" s="175"/>
      <c r="N173" s="175"/>
      <c r="O173" s="175"/>
    </row>
    <row r="174" spans="1:15" ht="28.5" x14ac:dyDescent="0.25">
      <c r="A174" s="319" t="s">
        <v>24</v>
      </c>
      <c r="B174" s="297" t="s">
        <v>11</v>
      </c>
      <c r="C174" s="377" t="s">
        <v>54</v>
      </c>
      <c r="D174" s="300" t="s">
        <v>16</v>
      </c>
      <c r="E174" s="381">
        <v>44</v>
      </c>
      <c r="F174" s="325"/>
      <c r="G174" s="194">
        <v>0</v>
      </c>
      <c r="H174" s="195"/>
      <c r="I174" s="196">
        <f>E174*G174</f>
        <v>0</v>
      </c>
      <c r="J174" s="175"/>
      <c r="L174" s="175"/>
      <c r="M174" s="175"/>
      <c r="N174" s="175"/>
      <c r="O174" s="175"/>
    </row>
    <row r="175" spans="1:15" x14ac:dyDescent="0.25">
      <c r="A175" s="382" t="s">
        <v>26</v>
      </c>
      <c r="B175" s="176" t="s">
        <v>15</v>
      </c>
      <c r="C175" s="379" t="s">
        <v>257</v>
      </c>
      <c r="D175" s="178" t="s">
        <v>16</v>
      </c>
      <c r="E175" s="380">
        <v>1</v>
      </c>
      <c r="F175" s="180">
        <v>0</v>
      </c>
      <c r="G175" s="181"/>
      <c r="H175" s="182">
        <f>E175*F175</f>
        <v>0</v>
      </c>
      <c r="I175" s="183"/>
      <c r="J175" s="175"/>
      <c r="L175" s="175"/>
      <c r="M175" s="175"/>
      <c r="N175" s="175"/>
      <c r="O175" s="175"/>
    </row>
    <row r="176" spans="1:15" x14ac:dyDescent="0.25">
      <c r="A176" s="176" t="s">
        <v>195</v>
      </c>
      <c r="B176" s="176" t="s">
        <v>15</v>
      </c>
      <c r="C176" s="379" t="s">
        <v>258</v>
      </c>
      <c r="D176" s="178" t="s">
        <v>16</v>
      </c>
      <c r="E176" s="380">
        <v>10</v>
      </c>
      <c r="F176" s="180">
        <v>0</v>
      </c>
      <c r="G176" s="181"/>
      <c r="H176" s="182">
        <f t="shared" ref="H176:H183" si="14">E176*F176</f>
        <v>0</v>
      </c>
      <c r="I176" s="183"/>
      <c r="J176" s="175"/>
      <c r="L176" s="175"/>
      <c r="M176" s="175"/>
      <c r="N176" s="175"/>
      <c r="O176" s="175"/>
    </row>
    <row r="177" spans="1:15" x14ac:dyDescent="0.25">
      <c r="A177" s="382" t="s">
        <v>196</v>
      </c>
      <c r="B177" s="176" t="s">
        <v>15</v>
      </c>
      <c r="C177" s="379" t="s">
        <v>259</v>
      </c>
      <c r="D177" s="178" t="s">
        <v>16</v>
      </c>
      <c r="E177" s="380">
        <v>9</v>
      </c>
      <c r="F177" s="180">
        <v>0</v>
      </c>
      <c r="G177" s="181"/>
      <c r="H177" s="182">
        <f t="shared" si="14"/>
        <v>0</v>
      </c>
      <c r="I177" s="183"/>
      <c r="J177" s="175"/>
      <c r="L177" s="175"/>
      <c r="M177" s="175"/>
      <c r="N177" s="175"/>
      <c r="O177" s="175"/>
    </row>
    <row r="178" spans="1:15" x14ac:dyDescent="0.25">
      <c r="A178" s="176" t="s">
        <v>215</v>
      </c>
      <c r="B178" s="176" t="s">
        <v>15</v>
      </c>
      <c r="C178" s="379" t="s">
        <v>260</v>
      </c>
      <c r="D178" s="178" t="s">
        <v>16</v>
      </c>
      <c r="E178" s="380">
        <v>1</v>
      </c>
      <c r="F178" s="180">
        <v>0</v>
      </c>
      <c r="G178" s="181"/>
      <c r="H178" s="182">
        <f t="shared" si="14"/>
        <v>0</v>
      </c>
      <c r="I178" s="183"/>
      <c r="J178" s="175"/>
      <c r="L178" s="175"/>
      <c r="M178" s="175"/>
      <c r="N178" s="175"/>
      <c r="O178" s="175"/>
    </row>
    <row r="179" spans="1:15" x14ac:dyDescent="0.25">
      <c r="A179" s="382" t="s">
        <v>266</v>
      </c>
      <c r="B179" s="176" t="s">
        <v>15</v>
      </c>
      <c r="C179" s="379" t="s">
        <v>261</v>
      </c>
      <c r="D179" s="178" t="s">
        <v>16</v>
      </c>
      <c r="E179" s="380">
        <v>17</v>
      </c>
      <c r="F179" s="180">
        <v>0</v>
      </c>
      <c r="G179" s="181"/>
      <c r="H179" s="182">
        <f t="shared" si="14"/>
        <v>0</v>
      </c>
      <c r="I179" s="183"/>
      <c r="J179" s="175"/>
      <c r="L179" s="175"/>
      <c r="M179" s="175"/>
      <c r="N179" s="175"/>
      <c r="O179" s="175"/>
    </row>
    <row r="180" spans="1:15" x14ac:dyDescent="0.25">
      <c r="A180" s="176" t="s">
        <v>267</v>
      </c>
      <c r="B180" s="176" t="s">
        <v>15</v>
      </c>
      <c r="C180" s="379" t="s">
        <v>262</v>
      </c>
      <c r="D180" s="178" t="s">
        <v>16</v>
      </c>
      <c r="E180" s="380">
        <v>2</v>
      </c>
      <c r="F180" s="180">
        <v>0</v>
      </c>
      <c r="G180" s="181"/>
      <c r="H180" s="182">
        <f t="shared" si="14"/>
        <v>0</v>
      </c>
      <c r="I180" s="183"/>
      <c r="J180" s="175"/>
      <c r="L180" s="175"/>
      <c r="M180" s="175"/>
      <c r="N180" s="175"/>
      <c r="O180" s="175"/>
    </row>
    <row r="181" spans="1:15" x14ac:dyDescent="0.25">
      <c r="A181" s="382" t="s">
        <v>268</v>
      </c>
      <c r="B181" s="176" t="s">
        <v>15</v>
      </c>
      <c r="C181" s="379" t="s">
        <v>263</v>
      </c>
      <c r="D181" s="178" t="s">
        <v>16</v>
      </c>
      <c r="E181" s="380">
        <v>2</v>
      </c>
      <c r="F181" s="180">
        <v>0</v>
      </c>
      <c r="G181" s="181"/>
      <c r="H181" s="182">
        <f t="shared" si="14"/>
        <v>0</v>
      </c>
      <c r="I181" s="183"/>
      <c r="J181" s="175"/>
      <c r="L181" s="175"/>
      <c r="M181" s="175"/>
      <c r="N181" s="175"/>
      <c r="O181" s="175"/>
    </row>
    <row r="182" spans="1:15" x14ac:dyDescent="0.25">
      <c r="A182" s="176" t="s">
        <v>269</v>
      </c>
      <c r="B182" s="176" t="s">
        <v>15</v>
      </c>
      <c r="C182" s="379" t="s">
        <v>264</v>
      </c>
      <c r="D182" s="178" t="s">
        <v>16</v>
      </c>
      <c r="E182" s="380">
        <v>1</v>
      </c>
      <c r="F182" s="180">
        <v>0</v>
      </c>
      <c r="G182" s="181"/>
      <c r="H182" s="182">
        <f t="shared" si="14"/>
        <v>0</v>
      </c>
      <c r="I182" s="183"/>
      <c r="J182" s="175"/>
      <c r="L182" s="175"/>
      <c r="M182" s="175"/>
      <c r="N182" s="175"/>
      <c r="O182" s="175"/>
    </row>
    <row r="183" spans="1:15" x14ac:dyDescent="0.25">
      <c r="A183" s="382" t="s">
        <v>270</v>
      </c>
      <c r="B183" s="277" t="s">
        <v>15</v>
      </c>
      <c r="C183" s="379" t="s">
        <v>265</v>
      </c>
      <c r="D183" s="178" t="s">
        <v>16</v>
      </c>
      <c r="E183" s="380">
        <v>1</v>
      </c>
      <c r="F183" s="180">
        <v>0</v>
      </c>
      <c r="G183" s="181"/>
      <c r="H183" s="182">
        <f t="shared" si="14"/>
        <v>0</v>
      </c>
      <c r="I183" s="183"/>
      <c r="J183" s="175"/>
      <c r="L183" s="175"/>
      <c r="M183" s="175"/>
      <c r="N183" s="175"/>
      <c r="O183" s="175"/>
    </row>
    <row r="184" spans="1:15" ht="36.75" customHeight="1" x14ac:dyDescent="0.25">
      <c r="A184" s="297" t="s">
        <v>27</v>
      </c>
      <c r="B184" s="298" t="s">
        <v>11</v>
      </c>
      <c r="C184" s="377" t="s">
        <v>65</v>
      </c>
      <c r="D184" s="300" t="s">
        <v>16</v>
      </c>
      <c r="E184" s="381">
        <v>3</v>
      </c>
      <c r="F184" s="180"/>
      <c r="G184" s="194">
        <v>0</v>
      </c>
      <c r="H184" s="195"/>
      <c r="I184" s="196">
        <f>E184*G184</f>
        <v>0</v>
      </c>
      <c r="J184" s="175"/>
      <c r="L184" s="175"/>
      <c r="M184" s="175"/>
      <c r="N184" s="175"/>
      <c r="O184" s="175"/>
    </row>
    <row r="185" spans="1:15" x14ac:dyDescent="0.25">
      <c r="A185" s="176" t="s">
        <v>28</v>
      </c>
      <c r="B185" s="277" t="s">
        <v>15</v>
      </c>
      <c r="C185" s="379" t="s">
        <v>271</v>
      </c>
      <c r="D185" s="383" t="s">
        <v>16</v>
      </c>
      <c r="E185" s="380">
        <v>1</v>
      </c>
      <c r="F185" s="180">
        <v>0</v>
      </c>
      <c r="G185" s="181"/>
      <c r="H185" s="182">
        <f>E185*F185</f>
        <v>0</v>
      </c>
      <c r="I185" s="183"/>
      <c r="J185" s="175"/>
      <c r="L185" s="175"/>
      <c r="M185" s="175"/>
      <c r="N185" s="175"/>
      <c r="O185" s="175"/>
    </row>
    <row r="186" spans="1:15" x14ac:dyDescent="0.25">
      <c r="A186" s="176" t="s">
        <v>29</v>
      </c>
      <c r="B186" s="277" t="s">
        <v>15</v>
      </c>
      <c r="C186" s="379" t="s">
        <v>272</v>
      </c>
      <c r="D186" s="383" t="s">
        <v>16</v>
      </c>
      <c r="E186" s="380">
        <v>1</v>
      </c>
      <c r="F186" s="180">
        <v>0</v>
      </c>
      <c r="G186" s="181"/>
      <c r="H186" s="182">
        <f t="shared" ref="H186:H187" si="15">E186*F186</f>
        <v>0</v>
      </c>
      <c r="I186" s="183"/>
      <c r="J186" s="175"/>
      <c r="L186" s="175"/>
      <c r="M186" s="175"/>
      <c r="N186" s="175"/>
      <c r="O186" s="175"/>
    </row>
    <row r="187" spans="1:15" ht="16.5" thickBot="1" x14ac:dyDescent="0.3">
      <c r="A187" s="303" t="s">
        <v>30</v>
      </c>
      <c r="B187" s="384" t="s">
        <v>15</v>
      </c>
      <c r="C187" s="385" t="s">
        <v>273</v>
      </c>
      <c r="D187" s="386" t="s">
        <v>16</v>
      </c>
      <c r="E187" s="387">
        <v>1</v>
      </c>
      <c r="F187" s="307">
        <v>0</v>
      </c>
      <c r="G187" s="251"/>
      <c r="H187" s="182">
        <f t="shared" si="15"/>
        <v>0</v>
      </c>
      <c r="I187" s="253"/>
      <c r="J187" s="175"/>
      <c r="L187" s="175"/>
      <c r="M187" s="175"/>
      <c r="N187" s="175"/>
      <c r="O187" s="175"/>
    </row>
    <row r="188" spans="1:15" x14ac:dyDescent="0.25">
      <c r="A188" s="363"/>
      <c r="B188" s="388"/>
      <c r="C188" s="389" t="s">
        <v>202</v>
      </c>
      <c r="D188" s="390"/>
      <c r="E188" s="391"/>
      <c r="F188" s="312"/>
      <c r="G188" s="228"/>
      <c r="H188" s="229">
        <f>SUM(H167:H187)</f>
        <v>0</v>
      </c>
      <c r="I188" s="230">
        <f>SUM(I166:I187)</f>
        <v>0</v>
      </c>
      <c r="J188" s="175"/>
      <c r="L188" s="175"/>
      <c r="M188" s="175"/>
      <c r="N188" s="175"/>
      <c r="O188" s="175"/>
    </row>
    <row r="189" spans="1:15" ht="16.5" thickBot="1" x14ac:dyDescent="0.3">
      <c r="A189" s="355"/>
      <c r="B189" s="392"/>
      <c r="C189" s="393" t="s">
        <v>181</v>
      </c>
      <c r="D189" s="394"/>
      <c r="E189" s="395"/>
      <c r="F189" s="317"/>
      <c r="G189" s="263"/>
      <c r="H189" s="264"/>
      <c r="I189" s="265">
        <f>H188+I188</f>
        <v>0</v>
      </c>
      <c r="J189" s="175"/>
      <c r="L189" s="175"/>
      <c r="M189" s="175"/>
      <c r="N189" s="175"/>
      <c r="O189" s="175"/>
    </row>
    <row r="190" spans="1:15" ht="16.5" thickBot="1" x14ac:dyDescent="0.3">
      <c r="A190" s="318"/>
      <c r="B190" s="396" t="s">
        <v>298</v>
      </c>
      <c r="C190" s="397" t="s">
        <v>275</v>
      </c>
      <c r="D190" s="398"/>
      <c r="E190" s="399"/>
      <c r="F190" s="343"/>
      <c r="G190" s="344"/>
      <c r="H190" s="345"/>
      <c r="I190" s="346"/>
      <c r="J190" s="175"/>
      <c r="L190" s="175"/>
      <c r="M190" s="175"/>
      <c r="N190" s="175"/>
      <c r="O190" s="175"/>
    </row>
    <row r="191" spans="1:15" ht="36" customHeight="1" x14ac:dyDescent="0.25">
      <c r="A191" s="308" t="s">
        <v>114</v>
      </c>
      <c r="B191" s="308" t="s">
        <v>11</v>
      </c>
      <c r="C191" s="389" t="s">
        <v>104</v>
      </c>
      <c r="D191" s="310" t="s">
        <v>16</v>
      </c>
      <c r="E191" s="391">
        <v>112</v>
      </c>
      <c r="F191" s="229"/>
      <c r="G191" s="230">
        <v>0</v>
      </c>
      <c r="H191" s="312"/>
      <c r="I191" s="230">
        <f>E191*G191</f>
        <v>0</v>
      </c>
      <c r="J191" s="175"/>
      <c r="L191" s="175"/>
      <c r="M191" s="175"/>
      <c r="N191" s="175"/>
      <c r="O191" s="175"/>
    </row>
    <row r="192" spans="1:15" x14ac:dyDescent="0.25">
      <c r="A192" s="176" t="s">
        <v>14</v>
      </c>
      <c r="B192" s="176" t="s">
        <v>15</v>
      </c>
      <c r="C192" s="379" t="s">
        <v>276</v>
      </c>
      <c r="D192" s="178" t="s">
        <v>16</v>
      </c>
      <c r="E192" s="380">
        <v>1</v>
      </c>
      <c r="F192" s="182">
        <v>0</v>
      </c>
      <c r="G192" s="183"/>
      <c r="H192" s="180">
        <f>E192*F192</f>
        <v>0</v>
      </c>
      <c r="I192" s="183"/>
      <c r="J192" s="175"/>
      <c r="L192" s="175"/>
      <c r="M192" s="175"/>
      <c r="N192" s="175"/>
      <c r="O192" s="175"/>
    </row>
    <row r="193" spans="1:15" x14ac:dyDescent="0.25">
      <c r="A193" s="176" t="s">
        <v>17</v>
      </c>
      <c r="B193" s="176" t="s">
        <v>15</v>
      </c>
      <c r="C193" s="379" t="s">
        <v>277</v>
      </c>
      <c r="D193" s="178" t="s">
        <v>16</v>
      </c>
      <c r="E193" s="380">
        <v>15</v>
      </c>
      <c r="F193" s="182">
        <v>0</v>
      </c>
      <c r="G193" s="183"/>
      <c r="H193" s="180">
        <f t="shared" ref="H193:H202" si="16">E193*F193</f>
        <v>0</v>
      </c>
      <c r="I193" s="183"/>
      <c r="J193" s="175"/>
      <c r="L193" s="175"/>
      <c r="M193" s="175"/>
      <c r="N193" s="175"/>
      <c r="O193" s="175"/>
    </row>
    <row r="194" spans="1:15" x14ac:dyDescent="0.25">
      <c r="A194" s="176" t="s">
        <v>18</v>
      </c>
      <c r="B194" s="176" t="s">
        <v>15</v>
      </c>
      <c r="C194" s="379" t="s">
        <v>278</v>
      </c>
      <c r="D194" s="178" t="s">
        <v>16</v>
      </c>
      <c r="E194" s="380">
        <v>17</v>
      </c>
      <c r="F194" s="182">
        <v>0</v>
      </c>
      <c r="G194" s="183"/>
      <c r="H194" s="180">
        <f t="shared" si="16"/>
        <v>0</v>
      </c>
      <c r="I194" s="183"/>
      <c r="J194" s="175"/>
      <c r="L194" s="175"/>
      <c r="M194" s="175"/>
      <c r="N194" s="175"/>
      <c r="O194" s="175"/>
    </row>
    <row r="195" spans="1:15" x14ac:dyDescent="0.25">
      <c r="A195" s="176" t="s">
        <v>19</v>
      </c>
      <c r="B195" s="176" t="s">
        <v>15</v>
      </c>
      <c r="C195" s="379" t="s">
        <v>279</v>
      </c>
      <c r="D195" s="178" t="s">
        <v>16</v>
      </c>
      <c r="E195" s="380">
        <v>1</v>
      </c>
      <c r="F195" s="182">
        <v>0</v>
      </c>
      <c r="G195" s="183"/>
      <c r="H195" s="180">
        <f t="shared" si="16"/>
        <v>0</v>
      </c>
      <c r="I195" s="183"/>
      <c r="J195" s="175"/>
      <c r="L195" s="175"/>
      <c r="M195" s="175"/>
      <c r="N195" s="175"/>
      <c r="O195" s="175"/>
    </row>
    <row r="196" spans="1:15" x14ac:dyDescent="0.25">
      <c r="A196" s="176" t="s">
        <v>20</v>
      </c>
      <c r="B196" s="176" t="s">
        <v>15</v>
      </c>
      <c r="C196" s="379" t="s">
        <v>280</v>
      </c>
      <c r="D196" s="178" t="s">
        <v>16</v>
      </c>
      <c r="E196" s="380">
        <v>17</v>
      </c>
      <c r="F196" s="182">
        <v>0</v>
      </c>
      <c r="G196" s="183"/>
      <c r="H196" s="180">
        <f t="shared" si="16"/>
        <v>0</v>
      </c>
      <c r="I196" s="183"/>
      <c r="J196" s="175"/>
      <c r="L196" s="175"/>
      <c r="M196" s="175"/>
      <c r="N196" s="175"/>
      <c r="O196" s="175"/>
    </row>
    <row r="197" spans="1:15" x14ac:dyDescent="0.25">
      <c r="A197" s="176" t="s">
        <v>21</v>
      </c>
      <c r="B197" s="176" t="s">
        <v>15</v>
      </c>
      <c r="C197" s="379" t="s">
        <v>281</v>
      </c>
      <c r="D197" s="178" t="s">
        <v>16</v>
      </c>
      <c r="E197" s="380">
        <v>12</v>
      </c>
      <c r="F197" s="182">
        <v>0</v>
      </c>
      <c r="G197" s="183"/>
      <c r="H197" s="180">
        <f t="shared" si="16"/>
        <v>0</v>
      </c>
      <c r="I197" s="183"/>
      <c r="J197" s="175"/>
      <c r="L197" s="175"/>
      <c r="M197" s="175"/>
      <c r="N197" s="175"/>
      <c r="O197" s="175"/>
    </row>
    <row r="198" spans="1:15" x14ac:dyDescent="0.25">
      <c r="A198" s="176" t="s">
        <v>293</v>
      </c>
      <c r="B198" s="176" t="s">
        <v>15</v>
      </c>
      <c r="C198" s="379" t="s">
        <v>282</v>
      </c>
      <c r="D198" s="178" t="s">
        <v>16</v>
      </c>
      <c r="E198" s="380">
        <v>7</v>
      </c>
      <c r="F198" s="182">
        <v>0</v>
      </c>
      <c r="G198" s="183"/>
      <c r="H198" s="180">
        <f t="shared" si="16"/>
        <v>0</v>
      </c>
      <c r="I198" s="183"/>
      <c r="J198" s="175"/>
      <c r="L198" s="175"/>
      <c r="M198" s="175"/>
      <c r="N198" s="175"/>
      <c r="O198" s="175"/>
    </row>
    <row r="199" spans="1:15" x14ac:dyDescent="0.25">
      <c r="A199" s="176" t="s">
        <v>294</v>
      </c>
      <c r="B199" s="176" t="s">
        <v>15</v>
      </c>
      <c r="C199" s="379" t="s">
        <v>283</v>
      </c>
      <c r="D199" s="178" t="s">
        <v>16</v>
      </c>
      <c r="E199" s="380">
        <v>18</v>
      </c>
      <c r="F199" s="182">
        <v>0</v>
      </c>
      <c r="G199" s="183"/>
      <c r="H199" s="180">
        <f t="shared" si="16"/>
        <v>0</v>
      </c>
      <c r="I199" s="183"/>
      <c r="J199" s="175"/>
      <c r="L199" s="175"/>
      <c r="M199" s="175"/>
      <c r="N199" s="175"/>
      <c r="O199" s="175"/>
    </row>
    <row r="200" spans="1:15" x14ac:dyDescent="0.25">
      <c r="A200" s="176" t="s">
        <v>295</v>
      </c>
      <c r="B200" s="176" t="s">
        <v>15</v>
      </c>
      <c r="C200" s="379" t="s">
        <v>284</v>
      </c>
      <c r="D200" s="178" t="s">
        <v>16</v>
      </c>
      <c r="E200" s="380">
        <v>17</v>
      </c>
      <c r="F200" s="182">
        <v>0</v>
      </c>
      <c r="G200" s="183"/>
      <c r="H200" s="180">
        <f t="shared" si="16"/>
        <v>0</v>
      </c>
      <c r="I200" s="183"/>
      <c r="J200" s="175"/>
      <c r="L200" s="175"/>
      <c r="M200" s="175"/>
      <c r="N200" s="175"/>
      <c r="O200" s="175"/>
    </row>
    <row r="201" spans="1:15" x14ac:dyDescent="0.25">
      <c r="A201" s="176" t="s">
        <v>296</v>
      </c>
      <c r="B201" s="176" t="s">
        <v>15</v>
      </c>
      <c r="C201" s="379" t="s">
        <v>285</v>
      </c>
      <c r="D201" s="178" t="s">
        <v>16</v>
      </c>
      <c r="E201" s="380">
        <v>1</v>
      </c>
      <c r="F201" s="182">
        <v>0</v>
      </c>
      <c r="G201" s="183"/>
      <c r="H201" s="180">
        <f t="shared" si="16"/>
        <v>0</v>
      </c>
      <c r="I201" s="183"/>
      <c r="J201" s="175"/>
      <c r="L201" s="175"/>
      <c r="M201" s="175"/>
      <c r="N201" s="175"/>
      <c r="O201" s="175"/>
    </row>
    <row r="202" spans="1:15" x14ac:dyDescent="0.25">
      <c r="A202" s="176" t="s">
        <v>297</v>
      </c>
      <c r="B202" s="176" t="s">
        <v>15</v>
      </c>
      <c r="C202" s="379" t="s">
        <v>286</v>
      </c>
      <c r="D202" s="178" t="s">
        <v>16</v>
      </c>
      <c r="E202" s="380">
        <v>6</v>
      </c>
      <c r="F202" s="182">
        <v>0</v>
      </c>
      <c r="G202" s="183"/>
      <c r="H202" s="180">
        <f t="shared" si="16"/>
        <v>0</v>
      </c>
      <c r="I202" s="183"/>
      <c r="J202" s="175"/>
      <c r="L202" s="175"/>
      <c r="M202" s="175"/>
      <c r="N202" s="175"/>
      <c r="O202" s="175"/>
    </row>
    <row r="203" spans="1:15" ht="28.5" x14ac:dyDescent="0.25">
      <c r="A203" s="297" t="s">
        <v>22</v>
      </c>
      <c r="B203" s="297" t="s">
        <v>11</v>
      </c>
      <c r="C203" s="377" t="s">
        <v>105</v>
      </c>
      <c r="D203" s="300" t="s">
        <v>16</v>
      </c>
      <c r="E203" s="381">
        <v>2</v>
      </c>
      <c r="F203" s="195"/>
      <c r="G203" s="196">
        <v>0</v>
      </c>
      <c r="H203" s="325"/>
      <c r="I203" s="196">
        <f>E203*G203</f>
        <v>0</v>
      </c>
      <c r="J203" s="175"/>
      <c r="L203" s="175"/>
      <c r="M203" s="175"/>
      <c r="N203" s="175"/>
      <c r="O203" s="175"/>
    </row>
    <row r="204" spans="1:15" x14ac:dyDescent="0.25">
      <c r="A204" s="176" t="s">
        <v>23</v>
      </c>
      <c r="B204" s="176" t="s">
        <v>15</v>
      </c>
      <c r="C204" s="379" t="s">
        <v>288</v>
      </c>
      <c r="D204" s="178" t="s">
        <v>16</v>
      </c>
      <c r="E204" s="380">
        <v>1</v>
      </c>
      <c r="F204" s="182">
        <v>0</v>
      </c>
      <c r="G204" s="183"/>
      <c r="H204" s="180">
        <f>E204*F204</f>
        <v>0</v>
      </c>
      <c r="I204" s="183"/>
      <c r="J204" s="175"/>
      <c r="L204" s="175"/>
      <c r="M204" s="175"/>
      <c r="N204" s="175"/>
      <c r="O204" s="175"/>
    </row>
    <row r="205" spans="1:15" x14ac:dyDescent="0.25">
      <c r="A205" s="176" t="s">
        <v>191</v>
      </c>
      <c r="B205" s="176" t="s">
        <v>15</v>
      </c>
      <c r="C205" s="379" t="s">
        <v>289</v>
      </c>
      <c r="D205" s="178" t="s">
        <v>16</v>
      </c>
      <c r="E205" s="380">
        <v>1</v>
      </c>
      <c r="F205" s="182">
        <v>0</v>
      </c>
      <c r="G205" s="183"/>
      <c r="H205" s="180">
        <f>E205*F205</f>
        <v>0</v>
      </c>
      <c r="I205" s="183"/>
      <c r="J205" s="175"/>
      <c r="L205" s="175"/>
      <c r="M205" s="175"/>
      <c r="N205" s="175"/>
      <c r="O205" s="175"/>
    </row>
    <row r="206" spans="1:15" ht="33.75" customHeight="1" x14ac:dyDescent="0.25">
      <c r="A206" s="297" t="s">
        <v>24</v>
      </c>
      <c r="B206" s="297" t="s">
        <v>11</v>
      </c>
      <c r="C206" s="377" t="s">
        <v>287</v>
      </c>
      <c r="D206" s="300" t="s">
        <v>16</v>
      </c>
      <c r="E206" s="381">
        <v>31</v>
      </c>
      <c r="F206" s="195"/>
      <c r="G206" s="196">
        <v>0</v>
      </c>
      <c r="H206" s="325"/>
      <c r="I206" s="196">
        <f>E206*G206</f>
        <v>0</v>
      </c>
      <c r="J206" s="175"/>
      <c r="L206" s="175"/>
      <c r="M206" s="175"/>
      <c r="N206" s="175"/>
      <c r="O206" s="175"/>
    </row>
    <row r="207" spans="1:15" x14ac:dyDescent="0.25">
      <c r="A207" s="176" t="s">
        <v>26</v>
      </c>
      <c r="B207" s="176" t="s">
        <v>15</v>
      </c>
      <c r="C207" s="379" t="s">
        <v>290</v>
      </c>
      <c r="D207" s="178" t="s">
        <v>16</v>
      </c>
      <c r="E207" s="380">
        <v>25</v>
      </c>
      <c r="F207" s="182">
        <v>0</v>
      </c>
      <c r="G207" s="183"/>
      <c r="H207" s="180">
        <f>E207*F207</f>
        <v>0</v>
      </c>
      <c r="I207" s="183"/>
      <c r="J207" s="175"/>
      <c r="L207" s="175"/>
      <c r="M207" s="175"/>
      <c r="N207" s="175"/>
      <c r="O207" s="175"/>
    </row>
    <row r="208" spans="1:15" x14ac:dyDescent="0.25">
      <c r="A208" s="176" t="s">
        <v>195</v>
      </c>
      <c r="B208" s="176" t="s">
        <v>15</v>
      </c>
      <c r="C208" s="379" t="s">
        <v>291</v>
      </c>
      <c r="D208" s="178" t="s">
        <v>16</v>
      </c>
      <c r="E208" s="380">
        <v>4</v>
      </c>
      <c r="F208" s="182">
        <v>0</v>
      </c>
      <c r="G208" s="183"/>
      <c r="H208" s="180">
        <f t="shared" ref="H208" si="17">E208*F208</f>
        <v>0</v>
      </c>
      <c r="I208" s="183"/>
      <c r="J208" s="175"/>
      <c r="L208" s="175"/>
      <c r="M208" s="175"/>
      <c r="N208" s="175"/>
      <c r="O208" s="175"/>
    </row>
    <row r="209" spans="1:15" x14ac:dyDescent="0.25">
      <c r="A209" s="303" t="s">
        <v>196</v>
      </c>
      <c r="B209" s="303" t="s">
        <v>15</v>
      </c>
      <c r="C209" s="385" t="s">
        <v>292</v>
      </c>
      <c r="D209" s="305" t="s">
        <v>16</v>
      </c>
      <c r="E209" s="387">
        <v>2</v>
      </c>
      <c r="F209" s="252">
        <v>0</v>
      </c>
      <c r="G209" s="253"/>
      <c r="H209" s="307">
        <f t="shared" ref="H209" si="18">E209*F209</f>
        <v>0</v>
      </c>
      <c r="I209" s="253"/>
      <c r="J209" s="175"/>
      <c r="L209" s="175"/>
      <c r="M209" s="175"/>
      <c r="N209" s="175"/>
      <c r="O209" s="175"/>
    </row>
    <row r="210" spans="1:15" ht="28.5" x14ac:dyDescent="0.25">
      <c r="A210" s="189" t="s">
        <v>27</v>
      </c>
      <c r="B210" s="190" t="s">
        <v>11</v>
      </c>
      <c r="C210" s="191" t="s">
        <v>385</v>
      </c>
      <c r="D210" s="192" t="s">
        <v>16</v>
      </c>
      <c r="E210" s="192">
        <v>1</v>
      </c>
      <c r="F210" s="193"/>
      <c r="G210" s="194">
        <v>0</v>
      </c>
      <c r="H210" s="195"/>
      <c r="I210" s="196">
        <f>E210*G210</f>
        <v>0</v>
      </c>
      <c r="J210" s="175"/>
      <c r="L210" s="175"/>
      <c r="M210" s="175"/>
      <c r="N210" s="175"/>
      <c r="O210" s="175"/>
    </row>
    <row r="211" spans="1:15" ht="16.5" thickBot="1" x14ac:dyDescent="0.3">
      <c r="A211" s="243" t="s">
        <v>28</v>
      </c>
      <c r="B211" s="232" t="s">
        <v>15</v>
      </c>
      <c r="C211" s="233" t="s">
        <v>386</v>
      </c>
      <c r="D211" s="241" t="s">
        <v>16</v>
      </c>
      <c r="E211" s="241">
        <v>1</v>
      </c>
      <c r="F211" s="219">
        <v>0</v>
      </c>
      <c r="G211" s="181"/>
      <c r="H211" s="182">
        <f>E211*F211</f>
        <v>0</v>
      </c>
      <c r="I211" s="183"/>
      <c r="J211" s="175"/>
      <c r="L211" s="175"/>
      <c r="M211" s="175"/>
      <c r="N211" s="175"/>
      <c r="O211" s="175"/>
    </row>
    <row r="212" spans="1:15" x14ac:dyDescent="0.25">
      <c r="A212" s="363"/>
      <c r="B212" s="363"/>
      <c r="C212" s="224" t="s">
        <v>49</v>
      </c>
      <c r="D212" s="400"/>
      <c r="E212" s="401"/>
      <c r="F212" s="227"/>
      <c r="G212" s="402"/>
      <c r="H212" s="312">
        <f>SUM(H191:H211)</f>
        <v>0</v>
      </c>
      <c r="I212" s="230">
        <f>SUM(I191:I211)</f>
        <v>0</v>
      </c>
      <c r="J212" s="175"/>
      <c r="L212" s="175"/>
      <c r="M212" s="175"/>
      <c r="N212" s="175"/>
      <c r="O212" s="175"/>
    </row>
    <row r="213" spans="1:15" ht="16.5" thickBot="1" x14ac:dyDescent="0.3">
      <c r="A213" s="355"/>
      <c r="B213" s="403"/>
      <c r="C213" s="336" t="s">
        <v>181</v>
      </c>
      <c r="D213" s="404"/>
      <c r="E213" s="405"/>
      <c r="F213" s="360"/>
      <c r="G213" s="361"/>
      <c r="H213" s="317"/>
      <c r="I213" s="265">
        <f>H212+I212</f>
        <v>0</v>
      </c>
      <c r="J213" s="175"/>
      <c r="L213" s="175"/>
      <c r="M213" s="175"/>
      <c r="N213" s="175"/>
      <c r="O213" s="175"/>
    </row>
    <row r="214" spans="1:15" ht="16.5" thickBot="1" x14ac:dyDescent="0.3">
      <c r="A214" s="406"/>
      <c r="B214" s="407" t="s">
        <v>461</v>
      </c>
      <c r="C214" s="529" t="s">
        <v>299</v>
      </c>
      <c r="D214" s="529"/>
      <c r="E214" s="529"/>
      <c r="F214" s="529"/>
      <c r="G214" s="529"/>
      <c r="H214" s="529"/>
      <c r="I214" s="529"/>
      <c r="J214" s="175"/>
      <c r="L214" s="175"/>
      <c r="M214" s="175"/>
      <c r="N214" s="175"/>
      <c r="O214" s="175"/>
    </row>
    <row r="215" spans="1:15" ht="28.5" x14ac:dyDescent="0.25">
      <c r="A215" s="308" t="s">
        <v>114</v>
      </c>
      <c r="B215" s="408" t="s">
        <v>11</v>
      </c>
      <c r="C215" s="256" t="s">
        <v>300</v>
      </c>
      <c r="D215" s="409" t="s">
        <v>103</v>
      </c>
      <c r="E215" s="409">
        <v>1.5</v>
      </c>
      <c r="F215" s="366"/>
      <c r="G215" s="228">
        <v>0</v>
      </c>
      <c r="H215" s="229"/>
      <c r="I215" s="230">
        <f>E215*G215</f>
        <v>0</v>
      </c>
      <c r="J215" s="175"/>
      <c r="L215" s="175"/>
      <c r="M215" s="175"/>
      <c r="N215" s="175"/>
      <c r="O215" s="175"/>
    </row>
    <row r="216" spans="1:15" ht="30" x14ac:dyDescent="0.25">
      <c r="A216" s="176" t="s">
        <v>14</v>
      </c>
      <c r="B216" s="410" t="s">
        <v>15</v>
      </c>
      <c r="C216" s="233" t="s">
        <v>301</v>
      </c>
      <c r="D216" s="411" t="s">
        <v>69</v>
      </c>
      <c r="E216" s="412">
        <v>50</v>
      </c>
      <c r="F216" s="219">
        <v>0</v>
      </c>
      <c r="G216" s="181"/>
      <c r="H216" s="182">
        <f>E216*F216</f>
        <v>0</v>
      </c>
      <c r="I216" s="183"/>
      <c r="J216" s="175"/>
      <c r="L216" s="175"/>
      <c r="M216" s="175"/>
      <c r="N216" s="175"/>
      <c r="O216" s="175"/>
    </row>
    <row r="217" spans="1:15" ht="43.5" customHeight="1" x14ac:dyDescent="0.25">
      <c r="A217" s="297" t="s">
        <v>22</v>
      </c>
      <c r="B217" s="275" t="s">
        <v>11</v>
      </c>
      <c r="C217" s="270" t="s">
        <v>302</v>
      </c>
      <c r="D217" s="276" t="s">
        <v>69</v>
      </c>
      <c r="E217" s="276">
        <v>285</v>
      </c>
      <c r="F217" s="219"/>
      <c r="G217" s="194">
        <v>0</v>
      </c>
      <c r="H217" s="195"/>
      <c r="I217" s="196">
        <f>E217*G217</f>
        <v>0</v>
      </c>
      <c r="J217" s="175"/>
      <c r="L217" s="175"/>
      <c r="M217" s="175"/>
      <c r="N217" s="175"/>
      <c r="O217" s="175"/>
    </row>
    <row r="218" spans="1:15" x14ac:dyDescent="0.25">
      <c r="A218" s="176" t="s">
        <v>23</v>
      </c>
      <c r="B218" s="410" t="s">
        <v>15</v>
      </c>
      <c r="C218" s="245" t="s">
        <v>303</v>
      </c>
      <c r="D218" s="278" t="s">
        <v>69</v>
      </c>
      <c r="E218" s="187">
        <f>1.1*E217</f>
        <v>313.5</v>
      </c>
      <c r="F218" s="219">
        <v>0</v>
      </c>
      <c r="G218" s="181"/>
      <c r="H218" s="182">
        <f>E218*F218</f>
        <v>0</v>
      </c>
      <c r="I218" s="183"/>
      <c r="J218" s="175"/>
      <c r="L218" s="175"/>
      <c r="M218" s="175"/>
      <c r="N218" s="175"/>
      <c r="O218" s="175"/>
    </row>
    <row r="219" spans="1:15" ht="16.5" thickBot="1" x14ac:dyDescent="0.3">
      <c r="A219" s="303" t="s">
        <v>191</v>
      </c>
      <c r="B219" s="413" t="s">
        <v>15</v>
      </c>
      <c r="C219" s="329" t="s">
        <v>304</v>
      </c>
      <c r="D219" s="330" t="s">
        <v>44</v>
      </c>
      <c r="E219" s="330">
        <v>142</v>
      </c>
      <c r="F219" s="250">
        <v>0</v>
      </c>
      <c r="G219" s="251"/>
      <c r="H219" s="252">
        <f>E219*F219</f>
        <v>0</v>
      </c>
      <c r="I219" s="253"/>
      <c r="J219" s="175"/>
      <c r="L219" s="175"/>
      <c r="M219" s="175"/>
      <c r="N219" s="175"/>
      <c r="O219" s="175"/>
    </row>
    <row r="220" spans="1:15" ht="16.5" thickBot="1" x14ac:dyDescent="0.3">
      <c r="A220" s="414"/>
      <c r="B220" s="415"/>
      <c r="C220" s="416" t="s">
        <v>202</v>
      </c>
      <c r="D220" s="417"/>
      <c r="E220" s="417"/>
      <c r="F220" s="418"/>
      <c r="G220" s="419"/>
      <c r="H220" s="420">
        <f>SUM(H216:H219)</f>
        <v>0</v>
      </c>
      <c r="I220" s="421">
        <f>SUM(I215:I219)</f>
        <v>0</v>
      </c>
      <c r="J220" s="175"/>
      <c r="L220" s="175"/>
      <c r="M220" s="175"/>
      <c r="N220" s="175"/>
      <c r="O220" s="175"/>
    </row>
    <row r="221" spans="1:15" ht="16.5" thickBot="1" x14ac:dyDescent="0.3">
      <c r="A221" s="422"/>
      <c r="B221" s="423"/>
      <c r="C221" s="340" t="s">
        <v>181</v>
      </c>
      <c r="D221" s="341"/>
      <c r="E221" s="341"/>
      <c r="F221" s="424"/>
      <c r="G221" s="344"/>
      <c r="H221" s="345"/>
      <c r="I221" s="346">
        <f>H220+I220</f>
        <v>0</v>
      </c>
      <c r="J221" s="175"/>
      <c r="L221" s="175"/>
      <c r="M221" s="175"/>
      <c r="N221" s="175"/>
      <c r="O221" s="175"/>
    </row>
    <row r="222" spans="1:15" ht="16.5" thickBot="1" x14ac:dyDescent="0.3">
      <c r="A222" s="425"/>
      <c r="B222" s="426" t="s">
        <v>476</v>
      </c>
      <c r="C222" s="427" t="s">
        <v>485</v>
      </c>
      <c r="D222" s="428"/>
      <c r="E222" s="428"/>
      <c r="F222" s="429"/>
      <c r="G222" s="430"/>
      <c r="H222" s="431"/>
      <c r="I222" s="432"/>
      <c r="J222" s="175"/>
      <c r="L222" s="175"/>
      <c r="M222" s="175"/>
      <c r="N222" s="175"/>
      <c r="O222" s="175"/>
    </row>
    <row r="223" spans="1:15" ht="27.75" customHeight="1" x14ac:dyDescent="0.25">
      <c r="A223" s="319" t="s">
        <v>114</v>
      </c>
      <c r="B223" s="222" t="s">
        <v>11</v>
      </c>
      <c r="C223" s="270" t="s">
        <v>104</v>
      </c>
      <c r="D223" s="348" t="s">
        <v>16</v>
      </c>
      <c r="E223" s="348">
        <v>83</v>
      </c>
      <c r="F223" s="271"/>
      <c r="G223" s="272">
        <v>0</v>
      </c>
      <c r="H223" s="273"/>
      <c r="I223" s="274">
        <f>E223*G223</f>
        <v>0</v>
      </c>
      <c r="J223" s="175"/>
      <c r="L223" s="175"/>
      <c r="M223" s="175"/>
      <c r="N223" s="175"/>
      <c r="O223" s="175"/>
    </row>
    <row r="224" spans="1:15" x14ac:dyDescent="0.25">
      <c r="A224" s="176" t="s">
        <v>14</v>
      </c>
      <c r="B224" s="433" t="s">
        <v>15</v>
      </c>
      <c r="C224" s="245" t="s">
        <v>305</v>
      </c>
      <c r="D224" s="278" t="s">
        <v>16</v>
      </c>
      <c r="E224" s="434">
        <v>41</v>
      </c>
      <c r="F224" s="219">
        <v>0</v>
      </c>
      <c r="G224" s="181"/>
      <c r="H224" s="182">
        <f>E224*F224</f>
        <v>0</v>
      </c>
      <c r="I224" s="183"/>
      <c r="J224" s="175"/>
      <c r="L224" s="175"/>
      <c r="M224" s="175"/>
      <c r="N224" s="175"/>
      <c r="O224" s="175"/>
    </row>
    <row r="225" spans="1:15" x14ac:dyDescent="0.25">
      <c r="A225" s="176" t="s">
        <v>17</v>
      </c>
      <c r="B225" s="433" t="s">
        <v>15</v>
      </c>
      <c r="C225" s="245" t="s">
        <v>306</v>
      </c>
      <c r="D225" s="278" t="s">
        <v>16</v>
      </c>
      <c r="E225" s="434">
        <v>13</v>
      </c>
      <c r="F225" s="219">
        <v>0</v>
      </c>
      <c r="G225" s="181"/>
      <c r="H225" s="182">
        <f t="shared" ref="H225:H226" si="19">E225*F225</f>
        <v>0</v>
      </c>
      <c r="I225" s="183"/>
      <c r="J225" s="175"/>
      <c r="L225" s="175"/>
      <c r="M225" s="175"/>
      <c r="N225" s="175"/>
      <c r="O225" s="175"/>
    </row>
    <row r="226" spans="1:15" x14ac:dyDescent="0.25">
      <c r="A226" s="176" t="s">
        <v>18</v>
      </c>
      <c r="B226" s="435" t="s">
        <v>15</v>
      </c>
      <c r="C226" s="245" t="s">
        <v>307</v>
      </c>
      <c r="D226" s="278" t="s">
        <v>16</v>
      </c>
      <c r="E226" s="434">
        <v>29</v>
      </c>
      <c r="F226" s="219">
        <v>0</v>
      </c>
      <c r="G226" s="181"/>
      <c r="H226" s="182">
        <f t="shared" si="19"/>
        <v>0</v>
      </c>
      <c r="I226" s="183"/>
      <c r="J226" s="175"/>
      <c r="L226" s="175"/>
      <c r="M226" s="175"/>
      <c r="N226" s="175"/>
      <c r="O226" s="175"/>
    </row>
    <row r="227" spans="1:15" ht="54.75" customHeight="1" x14ac:dyDescent="0.25">
      <c r="A227" s="297" t="s">
        <v>22</v>
      </c>
      <c r="B227" s="326" t="s">
        <v>11</v>
      </c>
      <c r="C227" s="244" t="s">
        <v>308</v>
      </c>
      <c r="D227" s="276" t="s">
        <v>69</v>
      </c>
      <c r="E227" s="276">
        <v>50.27</v>
      </c>
      <c r="F227" s="219"/>
      <c r="G227" s="194">
        <v>0</v>
      </c>
      <c r="H227" s="195"/>
      <c r="I227" s="196">
        <f>E227*G227</f>
        <v>0</v>
      </c>
      <c r="J227" s="175"/>
      <c r="L227" s="175"/>
      <c r="M227" s="175"/>
      <c r="N227" s="175"/>
      <c r="O227" s="175"/>
    </row>
    <row r="228" spans="1:15" x14ac:dyDescent="0.25">
      <c r="A228" s="176" t="s">
        <v>23</v>
      </c>
      <c r="B228" s="435" t="s">
        <v>15</v>
      </c>
      <c r="C228" s="245" t="s">
        <v>309</v>
      </c>
      <c r="D228" s="278" t="s">
        <v>44</v>
      </c>
      <c r="E228" s="187">
        <f>0.606*E227</f>
        <v>30.463620000000002</v>
      </c>
      <c r="F228" s="219">
        <v>0</v>
      </c>
      <c r="G228" s="181"/>
      <c r="H228" s="182">
        <f>E228*F228</f>
        <v>0</v>
      </c>
      <c r="I228" s="183"/>
      <c r="J228" s="175"/>
      <c r="L228" s="175"/>
      <c r="M228" s="175"/>
      <c r="N228" s="175"/>
      <c r="O228" s="175"/>
    </row>
    <row r="229" spans="1:15" x14ac:dyDescent="0.25">
      <c r="A229" s="176" t="s">
        <v>191</v>
      </c>
      <c r="B229" s="435" t="s">
        <v>15</v>
      </c>
      <c r="C229" s="245" t="s">
        <v>310</v>
      </c>
      <c r="D229" s="278" t="s">
        <v>115</v>
      </c>
      <c r="E229" s="278">
        <v>100</v>
      </c>
      <c r="F229" s="219">
        <v>0</v>
      </c>
      <c r="G229" s="181"/>
      <c r="H229" s="182">
        <f>E229*F229</f>
        <v>0</v>
      </c>
      <c r="I229" s="183"/>
      <c r="J229" s="175"/>
      <c r="L229" s="175"/>
      <c r="M229" s="175"/>
      <c r="N229" s="175"/>
      <c r="O229" s="175"/>
    </row>
    <row r="230" spans="1:15" ht="42.75" x14ac:dyDescent="0.25">
      <c r="A230" s="297" t="s">
        <v>24</v>
      </c>
      <c r="B230" s="436" t="s">
        <v>11</v>
      </c>
      <c r="C230" s="244" t="s">
        <v>68</v>
      </c>
      <c r="D230" s="276" t="s">
        <v>69</v>
      </c>
      <c r="E230" s="276">
        <v>10.5</v>
      </c>
      <c r="F230" s="193"/>
      <c r="G230" s="194">
        <v>0</v>
      </c>
      <c r="H230" s="195"/>
      <c r="I230" s="196">
        <f t="shared" ref="I230" si="20">E230*G230</f>
        <v>0</v>
      </c>
      <c r="J230" s="175"/>
      <c r="L230" s="175"/>
      <c r="M230" s="175"/>
      <c r="N230" s="175"/>
      <c r="O230" s="175"/>
    </row>
    <row r="231" spans="1:15" x14ac:dyDescent="0.25">
      <c r="A231" s="176" t="s">
        <v>26</v>
      </c>
      <c r="B231" s="435" t="s">
        <v>15</v>
      </c>
      <c r="C231" s="245" t="s">
        <v>43</v>
      </c>
      <c r="D231" s="278" t="s">
        <v>44</v>
      </c>
      <c r="E231" s="278">
        <f>0.606*E230</f>
        <v>6.3629999999999995</v>
      </c>
      <c r="F231" s="219">
        <v>0</v>
      </c>
      <c r="G231" s="181"/>
      <c r="H231" s="182">
        <f>E231*F231</f>
        <v>0</v>
      </c>
      <c r="I231" s="183"/>
      <c r="J231" s="175"/>
      <c r="L231" s="175"/>
      <c r="M231" s="175"/>
      <c r="N231" s="175"/>
      <c r="O231" s="175"/>
    </row>
    <row r="232" spans="1:15" x14ac:dyDescent="0.25">
      <c r="A232" s="176" t="s">
        <v>195</v>
      </c>
      <c r="B232" s="435" t="s">
        <v>15</v>
      </c>
      <c r="C232" s="245" t="s">
        <v>311</v>
      </c>
      <c r="D232" s="278" t="s">
        <v>115</v>
      </c>
      <c r="E232" s="278">
        <v>20</v>
      </c>
      <c r="F232" s="219">
        <v>0</v>
      </c>
      <c r="G232" s="181"/>
      <c r="H232" s="182">
        <f>E232*F232</f>
        <v>0</v>
      </c>
      <c r="I232" s="183"/>
      <c r="J232" s="175"/>
      <c r="L232" s="175"/>
      <c r="M232" s="175"/>
      <c r="N232" s="175"/>
      <c r="O232" s="175"/>
    </row>
    <row r="233" spans="1:15" ht="45" customHeight="1" x14ac:dyDescent="0.25">
      <c r="A233" s="297" t="s">
        <v>27</v>
      </c>
      <c r="B233" s="436" t="s">
        <v>11</v>
      </c>
      <c r="C233" s="244" t="s">
        <v>397</v>
      </c>
      <c r="D233" s="276" t="s">
        <v>69</v>
      </c>
      <c r="E233" s="276">
        <f>0.6*50</f>
        <v>30</v>
      </c>
      <c r="F233" s="193"/>
      <c r="G233" s="194">
        <v>0</v>
      </c>
      <c r="H233" s="195"/>
      <c r="I233" s="196">
        <f>E233*G233</f>
        <v>0</v>
      </c>
      <c r="J233" s="175"/>
      <c r="L233" s="175"/>
      <c r="M233" s="175"/>
      <c r="N233" s="175"/>
      <c r="O233" s="175"/>
    </row>
    <row r="234" spans="1:15" x14ac:dyDescent="0.25">
      <c r="A234" s="176" t="s">
        <v>28</v>
      </c>
      <c r="B234" s="435" t="s">
        <v>15</v>
      </c>
      <c r="C234" s="245" t="s">
        <v>70</v>
      </c>
      <c r="D234" s="241" t="s">
        <v>44</v>
      </c>
      <c r="E234" s="185">
        <f>0.606*E233</f>
        <v>18.18</v>
      </c>
      <c r="F234" s="219">
        <v>0</v>
      </c>
      <c r="G234" s="181"/>
      <c r="H234" s="182">
        <f>E234*F234</f>
        <v>0</v>
      </c>
      <c r="I234" s="183"/>
      <c r="J234" s="175"/>
      <c r="L234" s="175"/>
      <c r="M234" s="175"/>
      <c r="N234" s="175"/>
      <c r="O234" s="175"/>
    </row>
    <row r="235" spans="1:15" x14ac:dyDescent="0.25">
      <c r="A235" s="176" t="s">
        <v>29</v>
      </c>
      <c r="B235" s="435" t="s">
        <v>15</v>
      </c>
      <c r="C235" s="245" t="s">
        <v>313</v>
      </c>
      <c r="D235" s="241" t="s">
        <v>115</v>
      </c>
      <c r="E235" s="241">
        <v>50</v>
      </c>
      <c r="F235" s="219">
        <v>0</v>
      </c>
      <c r="G235" s="181"/>
      <c r="H235" s="182">
        <f>E235*F235</f>
        <v>0</v>
      </c>
      <c r="I235" s="183"/>
      <c r="J235" s="175"/>
      <c r="L235" s="175"/>
      <c r="M235" s="175"/>
      <c r="N235" s="175"/>
      <c r="O235" s="175"/>
    </row>
    <row r="236" spans="1:15" ht="42.75" x14ac:dyDescent="0.25">
      <c r="A236" s="297" t="s">
        <v>116</v>
      </c>
      <c r="B236" s="436" t="s">
        <v>11</v>
      </c>
      <c r="C236" s="244" t="s">
        <v>83</v>
      </c>
      <c r="D236" s="276" t="s">
        <v>69</v>
      </c>
      <c r="E236" s="276">
        <f>1*E238</f>
        <v>60</v>
      </c>
      <c r="F236" s="193"/>
      <c r="G236" s="194">
        <v>0</v>
      </c>
      <c r="H236" s="195"/>
      <c r="I236" s="196">
        <f>E236*G236</f>
        <v>0</v>
      </c>
      <c r="J236" s="175"/>
      <c r="L236" s="175"/>
      <c r="M236" s="175"/>
      <c r="N236" s="175"/>
      <c r="O236" s="175"/>
    </row>
    <row r="237" spans="1:15" x14ac:dyDescent="0.25">
      <c r="A237" s="176" t="s">
        <v>31</v>
      </c>
      <c r="B237" s="435" t="s">
        <v>15</v>
      </c>
      <c r="C237" s="245" t="s">
        <v>43</v>
      </c>
      <c r="D237" s="278" t="s">
        <v>44</v>
      </c>
      <c r="E237" s="278">
        <f>0.712*E236</f>
        <v>42.72</v>
      </c>
      <c r="F237" s="219">
        <v>0</v>
      </c>
      <c r="G237" s="181"/>
      <c r="H237" s="182"/>
      <c r="I237" s="183"/>
      <c r="J237" s="175"/>
      <c r="L237" s="175"/>
      <c r="M237" s="175"/>
      <c r="N237" s="175"/>
      <c r="O237" s="175"/>
    </row>
    <row r="238" spans="1:15" x14ac:dyDescent="0.25">
      <c r="A238" s="176" t="s">
        <v>32</v>
      </c>
      <c r="B238" s="435" t="s">
        <v>15</v>
      </c>
      <c r="C238" s="245" t="s">
        <v>314</v>
      </c>
      <c r="D238" s="241" t="s">
        <v>115</v>
      </c>
      <c r="E238" s="241">
        <v>60</v>
      </c>
      <c r="F238" s="219">
        <v>0</v>
      </c>
      <c r="G238" s="181"/>
      <c r="H238" s="182">
        <f>E238*F238</f>
        <v>0</v>
      </c>
      <c r="I238" s="183"/>
      <c r="J238" s="175"/>
      <c r="L238" s="175"/>
      <c r="M238" s="175"/>
      <c r="N238" s="175"/>
      <c r="O238" s="175"/>
    </row>
    <row r="239" spans="1:15" ht="42.75" x14ac:dyDescent="0.25">
      <c r="A239" s="297" t="s">
        <v>34</v>
      </c>
      <c r="B239" s="326" t="s">
        <v>11</v>
      </c>
      <c r="C239" s="244" t="s">
        <v>312</v>
      </c>
      <c r="D239" s="192" t="s">
        <v>69</v>
      </c>
      <c r="E239" s="192">
        <f>55+16</f>
        <v>71</v>
      </c>
      <c r="F239" s="219"/>
      <c r="G239" s="194">
        <v>0</v>
      </c>
      <c r="H239" s="195"/>
      <c r="I239" s="196">
        <f>E239*G239</f>
        <v>0</v>
      </c>
      <c r="J239" s="175"/>
      <c r="L239" s="175"/>
      <c r="M239" s="175"/>
      <c r="N239" s="175"/>
      <c r="O239" s="175"/>
    </row>
    <row r="240" spans="1:15" x14ac:dyDescent="0.25">
      <c r="A240" s="176" t="s">
        <v>35</v>
      </c>
      <c r="B240" s="435" t="s">
        <v>15</v>
      </c>
      <c r="C240" s="245" t="s">
        <v>70</v>
      </c>
      <c r="D240" s="241" t="s">
        <v>44</v>
      </c>
      <c r="E240" s="185">
        <f>1.22*E239</f>
        <v>86.62</v>
      </c>
      <c r="F240" s="219">
        <v>0</v>
      </c>
      <c r="G240" s="181"/>
      <c r="H240" s="182">
        <f>E240*F240</f>
        <v>0</v>
      </c>
      <c r="I240" s="183"/>
      <c r="J240" s="175"/>
      <c r="L240" s="175"/>
      <c r="M240" s="175"/>
      <c r="N240" s="175"/>
      <c r="O240" s="175"/>
    </row>
    <row r="241" spans="1:15" x14ac:dyDescent="0.25">
      <c r="A241" s="176" t="s">
        <v>36</v>
      </c>
      <c r="B241" s="435" t="s">
        <v>15</v>
      </c>
      <c r="C241" s="245" t="s">
        <v>398</v>
      </c>
      <c r="D241" s="241" t="s">
        <v>115</v>
      </c>
      <c r="E241" s="241">
        <v>50</v>
      </c>
      <c r="F241" s="219">
        <v>0</v>
      </c>
      <c r="G241" s="181"/>
      <c r="H241" s="182">
        <f t="shared" ref="H241" si="21">E241*F241</f>
        <v>0</v>
      </c>
      <c r="I241" s="183"/>
      <c r="J241" s="175"/>
      <c r="L241" s="175"/>
      <c r="M241" s="175"/>
      <c r="N241" s="175"/>
      <c r="O241" s="175"/>
    </row>
    <row r="242" spans="1:15" x14ac:dyDescent="0.25">
      <c r="A242" s="176" t="s">
        <v>205</v>
      </c>
      <c r="B242" s="435" t="s">
        <v>15</v>
      </c>
      <c r="C242" s="245" t="s">
        <v>315</v>
      </c>
      <c r="D242" s="241" t="s">
        <v>115</v>
      </c>
      <c r="E242" s="241">
        <v>10</v>
      </c>
      <c r="F242" s="219">
        <v>0</v>
      </c>
      <c r="G242" s="181"/>
      <c r="H242" s="182">
        <f t="shared" ref="H242" si="22">E242*F242</f>
        <v>0</v>
      </c>
      <c r="I242" s="183"/>
      <c r="J242" s="175"/>
      <c r="L242" s="175"/>
      <c r="M242" s="175"/>
      <c r="N242" s="175"/>
      <c r="O242" s="175"/>
    </row>
    <row r="243" spans="1:15" ht="51.75" customHeight="1" x14ac:dyDescent="0.25">
      <c r="A243" s="297" t="s">
        <v>37</v>
      </c>
      <c r="B243" s="326" t="s">
        <v>11</v>
      </c>
      <c r="C243" s="270" t="s">
        <v>302</v>
      </c>
      <c r="D243" s="276" t="s">
        <v>69</v>
      </c>
      <c r="E243" s="276">
        <v>200</v>
      </c>
      <c r="F243" s="219"/>
      <c r="G243" s="194">
        <v>0</v>
      </c>
      <c r="H243" s="195"/>
      <c r="I243" s="274">
        <f>E243*G243</f>
        <v>0</v>
      </c>
      <c r="J243" s="175"/>
      <c r="L243" s="175"/>
      <c r="M243" s="175"/>
      <c r="N243" s="175"/>
      <c r="O243" s="175"/>
    </row>
    <row r="244" spans="1:15" x14ac:dyDescent="0.25">
      <c r="A244" s="176" t="s">
        <v>374</v>
      </c>
      <c r="B244" s="435" t="s">
        <v>15</v>
      </c>
      <c r="C244" s="245" t="s">
        <v>303</v>
      </c>
      <c r="D244" s="278" t="s">
        <v>69</v>
      </c>
      <c r="E244" s="187">
        <f>1.1*E243</f>
        <v>220.00000000000003</v>
      </c>
      <c r="F244" s="219">
        <v>0</v>
      </c>
      <c r="G244" s="181"/>
      <c r="H244" s="182">
        <f>E244*F244</f>
        <v>0</v>
      </c>
      <c r="I244" s="183"/>
      <c r="J244" s="175"/>
      <c r="L244" s="175"/>
      <c r="M244" s="175"/>
      <c r="N244" s="175"/>
      <c r="O244" s="175"/>
    </row>
    <row r="245" spans="1:15" ht="17.25" customHeight="1" thickBot="1" x14ac:dyDescent="0.3">
      <c r="A245" s="303" t="s">
        <v>424</v>
      </c>
      <c r="B245" s="433" t="s">
        <v>15</v>
      </c>
      <c r="C245" s="329" t="s">
        <v>304</v>
      </c>
      <c r="D245" s="330" t="s">
        <v>44</v>
      </c>
      <c r="E245" s="330">
        <v>90</v>
      </c>
      <c r="F245" s="250">
        <v>0</v>
      </c>
      <c r="G245" s="251"/>
      <c r="H245" s="252">
        <f>E245*F245</f>
        <v>0</v>
      </c>
      <c r="I245" s="253"/>
      <c r="J245" s="175"/>
      <c r="L245" s="175"/>
      <c r="M245" s="175"/>
      <c r="N245" s="175"/>
      <c r="O245" s="175"/>
    </row>
    <row r="246" spans="1:15" x14ac:dyDescent="0.25">
      <c r="A246" s="363"/>
      <c r="B246" s="363"/>
      <c r="C246" s="224" t="s">
        <v>49</v>
      </c>
      <c r="D246" s="400"/>
      <c r="E246" s="401"/>
      <c r="F246" s="437"/>
      <c r="G246" s="367"/>
      <c r="H246" s="229">
        <f>SUM(H224:H245)</f>
        <v>0</v>
      </c>
      <c r="I246" s="230">
        <f>SUM(I223:I245)</f>
        <v>0</v>
      </c>
      <c r="J246" s="175"/>
      <c r="L246" s="175"/>
      <c r="M246" s="175"/>
      <c r="N246" s="175"/>
      <c r="O246" s="175"/>
    </row>
    <row r="247" spans="1:15" ht="16.5" thickBot="1" x14ac:dyDescent="0.3">
      <c r="A247" s="355"/>
      <c r="B247" s="355"/>
      <c r="C247" s="336" t="s">
        <v>50</v>
      </c>
      <c r="D247" s="404"/>
      <c r="E247" s="405"/>
      <c r="F247" s="438"/>
      <c r="G247" s="359"/>
      <c r="H247" s="264"/>
      <c r="I247" s="265">
        <f>H246+I246</f>
        <v>0</v>
      </c>
      <c r="J247" s="175"/>
      <c r="L247" s="175"/>
      <c r="M247" s="175"/>
      <c r="N247" s="175"/>
      <c r="O247" s="175"/>
    </row>
    <row r="248" spans="1:15" ht="16.5" thickBot="1" x14ac:dyDescent="0.3">
      <c r="A248" s="403"/>
      <c r="B248" s="439"/>
      <c r="C248" s="440" t="s">
        <v>316</v>
      </c>
      <c r="D248" s="441"/>
      <c r="E248" s="442"/>
      <c r="F248" s="443"/>
      <c r="G248" s="513"/>
      <c r="H248" s="431"/>
      <c r="I248" s="432"/>
      <c r="J248" s="175"/>
      <c r="L248" s="175"/>
      <c r="M248" s="175"/>
      <c r="N248" s="175"/>
      <c r="O248" s="175"/>
    </row>
    <row r="249" spans="1:15" ht="16.5" thickBot="1" x14ac:dyDescent="0.3">
      <c r="A249" s="422"/>
      <c r="B249" s="444" t="s">
        <v>477</v>
      </c>
      <c r="C249" s="340" t="s">
        <v>317</v>
      </c>
      <c r="D249" s="445"/>
      <c r="E249" s="445"/>
      <c r="F249" s="372"/>
      <c r="G249" s="344"/>
      <c r="H249" s="345"/>
      <c r="I249" s="346"/>
      <c r="J249" s="175"/>
      <c r="L249" s="175"/>
      <c r="M249" s="175"/>
      <c r="N249" s="175"/>
      <c r="O249" s="175"/>
    </row>
    <row r="250" spans="1:15" ht="37.5" customHeight="1" x14ac:dyDescent="0.25">
      <c r="A250" s="190" t="s">
        <v>88</v>
      </c>
      <c r="B250" s="275" t="s">
        <v>11</v>
      </c>
      <c r="C250" s="244" t="s">
        <v>318</v>
      </c>
      <c r="D250" s="192" t="s">
        <v>319</v>
      </c>
      <c r="E250" s="192">
        <v>4</v>
      </c>
      <c r="F250" s="219"/>
      <c r="G250" s="194">
        <v>0</v>
      </c>
      <c r="H250" s="229"/>
      <c r="I250" s="230">
        <f>E250*G250</f>
        <v>0</v>
      </c>
      <c r="J250" s="175"/>
      <c r="L250" s="175"/>
      <c r="M250" s="175"/>
      <c r="N250" s="175"/>
      <c r="O250" s="175"/>
    </row>
    <row r="251" spans="1:15" x14ac:dyDescent="0.25">
      <c r="A251" s="232" t="s">
        <v>84</v>
      </c>
      <c r="B251" s="410" t="s">
        <v>15</v>
      </c>
      <c r="C251" s="245" t="s">
        <v>320</v>
      </c>
      <c r="D251" s="241" t="s">
        <v>16</v>
      </c>
      <c r="E251" s="185">
        <v>4</v>
      </c>
      <c r="F251" s="219">
        <v>0</v>
      </c>
      <c r="G251" s="181"/>
      <c r="H251" s="182">
        <f>E251*F251</f>
        <v>0</v>
      </c>
      <c r="I251" s="183"/>
      <c r="J251" s="175"/>
      <c r="L251" s="175"/>
      <c r="M251" s="175"/>
      <c r="N251" s="175"/>
      <c r="O251" s="175"/>
    </row>
    <row r="252" spans="1:15" x14ac:dyDescent="0.25">
      <c r="A252" s="232" t="s">
        <v>85</v>
      </c>
      <c r="B252" s="413" t="s">
        <v>15</v>
      </c>
      <c r="C252" s="354" t="s">
        <v>321</v>
      </c>
      <c r="D252" s="241" t="s">
        <v>16</v>
      </c>
      <c r="E252" s="241">
        <v>4</v>
      </c>
      <c r="F252" s="219">
        <v>0</v>
      </c>
      <c r="G252" s="181"/>
      <c r="H252" s="182">
        <f t="shared" ref="H252:H259" si="23">E252*F252</f>
        <v>0</v>
      </c>
      <c r="I252" s="183"/>
      <c r="J252" s="175"/>
      <c r="L252" s="175"/>
      <c r="M252" s="175"/>
      <c r="N252" s="175"/>
      <c r="O252" s="175"/>
    </row>
    <row r="253" spans="1:15" x14ac:dyDescent="0.25">
      <c r="A253" s="232" t="s">
        <v>86</v>
      </c>
      <c r="B253" s="410" t="s">
        <v>15</v>
      </c>
      <c r="C253" s="354" t="s">
        <v>322</v>
      </c>
      <c r="D253" s="241" t="s">
        <v>324</v>
      </c>
      <c r="E253" s="278">
        <v>4</v>
      </c>
      <c r="F253" s="219">
        <v>0</v>
      </c>
      <c r="G253" s="181"/>
      <c r="H253" s="182">
        <f t="shared" si="23"/>
        <v>0</v>
      </c>
      <c r="I253" s="183"/>
      <c r="J253" s="175"/>
      <c r="L253" s="175"/>
      <c r="M253" s="175"/>
      <c r="N253" s="175"/>
      <c r="O253" s="175"/>
    </row>
    <row r="254" spans="1:15" x14ac:dyDescent="0.25">
      <c r="A254" s="232" t="s">
        <v>87</v>
      </c>
      <c r="B254" s="410" t="s">
        <v>15</v>
      </c>
      <c r="C254" s="354" t="s">
        <v>323</v>
      </c>
      <c r="D254" s="241" t="s">
        <v>324</v>
      </c>
      <c r="E254" s="278">
        <v>4</v>
      </c>
      <c r="F254" s="219">
        <v>0</v>
      </c>
      <c r="G254" s="181"/>
      <c r="H254" s="182">
        <f t="shared" si="23"/>
        <v>0</v>
      </c>
      <c r="I254" s="183"/>
      <c r="J254" s="175"/>
      <c r="L254" s="175"/>
      <c r="M254" s="175"/>
      <c r="N254" s="175"/>
      <c r="O254" s="175"/>
    </row>
    <row r="255" spans="1:15" x14ac:dyDescent="0.25">
      <c r="A255" s="232" t="s">
        <v>89</v>
      </c>
      <c r="B255" s="410" t="s">
        <v>15</v>
      </c>
      <c r="C255" s="446" t="s">
        <v>325</v>
      </c>
      <c r="D255" s="241" t="s">
        <v>115</v>
      </c>
      <c r="E255" s="278">
        <v>60</v>
      </c>
      <c r="F255" s="219">
        <v>0</v>
      </c>
      <c r="G255" s="181"/>
      <c r="H255" s="182">
        <f t="shared" si="23"/>
        <v>0</v>
      </c>
      <c r="I255" s="183"/>
      <c r="J255" s="175"/>
      <c r="L255" s="175"/>
      <c r="M255" s="175"/>
      <c r="N255" s="175"/>
      <c r="O255" s="175"/>
    </row>
    <row r="256" spans="1:15" x14ac:dyDescent="0.25">
      <c r="A256" s="232" t="s">
        <v>90</v>
      </c>
      <c r="B256" s="410" t="s">
        <v>15</v>
      </c>
      <c r="C256" s="245" t="s">
        <v>326</v>
      </c>
      <c r="D256" s="278" t="s">
        <v>115</v>
      </c>
      <c r="E256" s="187">
        <v>60</v>
      </c>
      <c r="F256" s="219">
        <v>0</v>
      </c>
      <c r="G256" s="181"/>
      <c r="H256" s="182">
        <f t="shared" si="23"/>
        <v>0</v>
      </c>
      <c r="I256" s="183"/>
      <c r="J256" s="175"/>
      <c r="L256" s="175"/>
      <c r="M256" s="175"/>
      <c r="N256" s="175"/>
      <c r="O256" s="175"/>
    </row>
    <row r="257" spans="1:15" x14ac:dyDescent="0.25">
      <c r="A257" s="232" t="s">
        <v>91</v>
      </c>
      <c r="B257" s="410" t="s">
        <v>15</v>
      </c>
      <c r="C257" s="446" t="s">
        <v>329</v>
      </c>
      <c r="D257" s="278" t="s">
        <v>330</v>
      </c>
      <c r="E257" s="278">
        <v>2</v>
      </c>
      <c r="F257" s="219">
        <v>0</v>
      </c>
      <c r="G257" s="181"/>
      <c r="H257" s="182">
        <f t="shared" si="23"/>
        <v>0</v>
      </c>
      <c r="I257" s="183"/>
      <c r="J257" s="175"/>
      <c r="L257" s="175"/>
      <c r="M257" s="175"/>
      <c r="N257" s="175"/>
      <c r="O257" s="175"/>
    </row>
    <row r="258" spans="1:15" x14ac:dyDescent="0.25">
      <c r="A258" s="232" t="s">
        <v>92</v>
      </c>
      <c r="B258" s="410" t="s">
        <v>15</v>
      </c>
      <c r="C258" s="233" t="s">
        <v>327</v>
      </c>
      <c r="D258" s="411" t="s">
        <v>16</v>
      </c>
      <c r="E258" s="412">
        <v>4</v>
      </c>
      <c r="F258" s="219">
        <v>0</v>
      </c>
      <c r="G258" s="181"/>
      <c r="H258" s="182">
        <f t="shared" si="23"/>
        <v>0</v>
      </c>
      <c r="I258" s="183"/>
      <c r="J258" s="175"/>
      <c r="L258" s="175"/>
      <c r="M258" s="175"/>
      <c r="N258" s="175"/>
      <c r="O258" s="175"/>
    </row>
    <row r="259" spans="1:15" x14ac:dyDescent="0.25">
      <c r="A259" s="232" t="s">
        <v>93</v>
      </c>
      <c r="B259" s="410" t="s">
        <v>15</v>
      </c>
      <c r="C259" s="245" t="s">
        <v>328</v>
      </c>
      <c r="D259" s="411" t="s">
        <v>115</v>
      </c>
      <c r="E259" s="278">
        <v>30</v>
      </c>
      <c r="F259" s="219">
        <v>0</v>
      </c>
      <c r="G259" s="181"/>
      <c r="H259" s="182">
        <f t="shared" si="23"/>
        <v>0</v>
      </c>
      <c r="I259" s="183"/>
      <c r="J259" s="175"/>
      <c r="L259" s="175"/>
      <c r="M259" s="175"/>
      <c r="N259" s="175"/>
      <c r="O259" s="175"/>
    </row>
    <row r="260" spans="1:15" x14ac:dyDescent="0.25">
      <c r="A260" s="190" t="s">
        <v>94</v>
      </c>
      <c r="B260" s="275" t="s">
        <v>11</v>
      </c>
      <c r="C260" s="191" t="s">
        <v>331</v>
      </c>
      <c r="D260" s="447" t="s">
        <v>16</v>
      </c>
      <c r="E260" s="447">
        <v>2</v>
      </c>
      <c r="F260" s="219"/>
      <c r="G260" s="194">
        <v>0</v>
      </c>
      <c r="H260" s="195"/>
      <c r="I260" s="196">
        <f>E260*G260</f>
        <v>0</v>
      </c>
      <c r="J260" s="448"/>
      <c r="L260" s="175"/>
      <c r="M260" s="175"/>
      <c r="N260" s="175"/>
      <c r="O260" s="175"/>
    </row>
    <row r="261" spans="1:15" ht="30" x14ac:dyDescent="0.25">
      <c r="A261" s="232" t="s">
        <v>95</v>
      </c>
      <c r="B261" s="410" t="s">
        <v>15</v>
      </c>
      <c r="C261" s="233" t="s">
        <v>332</v>
      </c>
      <c r="D261" s="411" t="s">
        <v>16</v>
      </c>
      <c r="E261" s="483">
        <v>2</v>
      </c>
      <c r="F261" s="219">
        <v>0</v>
      </c>
      <c r="G261" s="181"/>
      <c r="H261" s="182">
        <f>E261*F261</f>
        <v>0</v>
      </c>
      <c r="I261" s="183"/>
      <c r="J261" s="175"/>
      <c r="L261" s="175"/>
      <c r="M261" s="175"/>
      <c r="N261" s="175"/>
      <c r="O261" s="175"/>
    </row>
    <row r="262" spans="1:15" x14ac:dyDescent="0.25">
      <c r="A262" s="449" t="s">
        <v>96</v>
      </c>
      <c r="B262" s="450" t="s">
        <v>11</v>
      </c>
      <c r="C262" s="451" t="s">
        <v>333</v>
      </c>
      <c r="D262" s="192" t="s">
        <v>16</v>
      </c>
      <c r="E262" s="276">
        <v>2</v>
      </c>
      <c r="F262" s="452"/>
      <c r="G262" s="453">
        <v>0</v>
      </c>
      <c r="H262" s="454"/>
      <c r="I262" s="196">
        <f>E262*G262</f>
        <v>0</v>
      </c>
      <c r="J262" s="175"/>
      <c r="L262" s="175"/>
      <c r="M262" s="175"/>
      <c r="N262" s="175"/>
      <c r="O262" s="175"/>
    </row>
    <row r="263" spans="1:15" x14ac:dyDescent="0.25">
      <c r="A263" s="455" t="s">
        <v>97</v>
      </c>
      <c r="B263" s="456" t="s">
        <v>15</v>
      </c>
      <c r="C263" s="457" t="s">
        <v>334</v>
      </c>
      <c r="D263" s="458" t="s">
        <v>16</v>
      </c>
      <c r="E263" s="459">
        <v>2</v>
      </c>
      <c r="F263" s="460">
        <v>0</v>
      </c>
      <c r="G263" s="181"/>
      <c r="H263" s="452">
        <f>E263*F263</f>
        <v>0</v>
      </c>
      <c r="I263" s="461"/>
      <c r="J263" s="175"/>
      <c r="L263" s="175"/>
      <c r="M263" s="175"/>
      <c r="N263" s="175"/>
      <c r="O263" s="175"/>
    </row>
    <row r="264" spans="1:15" x14ac:dyDescent="0.25">
      <c r="A264" s="462" t="s">
        <v>98</v>
      </c>
      <c r="B264" s="275" t="s">
        <v>11</v>
      </c>
      <c r="C264" s="191" t="s">
        <v>333</v>
      </c>
      <c r="D264" s="447" t="s">
        <v>16</v>
      </c>
      <c r="E264" s="447">
        <v>6</v>
      </c>
      <c r="F264" s="463"/>
      <c r="G264" s="464">
        <v>0</v>
      </c>
      <c r="H264" s="465"/>
      <c r="I264" s="466">
        <f>E264*G264</f>
        <v>0</v>
      </c>
      <c r="J264" s="175"/>
      <c r="L264" s="175"/>
      <c r="M264" s="175"/>
      <c r="N264" s="175"/>
      <c r="O264" s="175"/>
    </row>
    <row r="265" spans="1:15" x14ac:dyDescent="0.25">
      <c r="A265" s="467" t="s">
        <v>99</v>
      </c>
      <c r="B265" s="410" t="s">
        <v>15</v>
      </c>
      <c r="C265" s="354" t="s">
        <v>335</v>
      </c>
      <c r="D265" s="411" t="s">
        <v>16</v>
      </c>
      <c r="E265" s="412">
        <v>4</v>
      </c>
      <c r="F265" s="463">
        <v>0</v>
      </c>
      <c r="G265" s="181"/>
      <c r="H265" s="468">
        <f>E265*F265</f>
        <v>0</v>
      </c>
      <c r="I265" s="469"/>
      <c r="J265" s="175"/>
      <c r="L265" s="175"/>
      <c r="M265" s="175"/>
      <c r="N265" s="175"/>
      <c r="O265" s="175"/>
    </row>
    <row r="266" spans="1:15" x14ac:dyDescent="0.25">
      <c r="A266" s="467" t="s">
        <v>100</v>
      </c>
      <c r="B266" s="410" t="s">
        <v>15</v>
      </c>
      <c r="C266" s="457" t="s">
        <v>336</v>
      </c>
      <c r="D266" s="411" t="s">
        <v>16</v>
      </c>
      <c r="E266" s="411">
        <v>2</v>
      </c>
      <c r="F266" s="463">
        <v>0</v>
      </c>
      <c r="G266" s="470"/>
      <c r="H266" s="468">
        <f>E266*F266</f>
        <v>0</v>
      </c>
      <c r="I266" s="469"/>
      <c r="J266" s="175"/>
      <c r="L266" s="175"/>
      <c r="M266" s="175"/>
      <c r="N266" s="175"/>
      <c r="O266" s="175"/>
    </row>
    <row r="267" spans="1:15" ht="46.5" customHeight="1" x14ac:dyDescent="0.25">
      <c r="A267" s="462" t="s">
        <v>101</v>
      </c>
      <c r="B267" s="275" t="s">
        <v>11</v>
      </c>
      <c r="C267" s="191" t="s">
        <v>337</v>
      </c>
      <c r="D267" s="447" t="s">
        <v>462</v>
      </c>
      <c r="E267" s="447">
        <v>70</v>
      </c>
      <c r="F267" s="463"/>
      <c r="G267" s="464">
        <v>0</v>
      </c>
      <c r="H267" s="465"/>
      <c r="I267" s="466">
        <f>E267*G267</f>
        <v>0</v>
      </c>
      <c r="J267" s="175"/>
      <c r="L267" s="175"/>
      <c r="M267" s="175"/>
      <c r="N267" s="175"/>
      <c r="O267" s="175"/>
    </row>
    <row r="268" spans="1:15" ht="16.5" thickBot="1" x14ac:dyDescent="0.3">
      <c r="A268" s="467" t="s">
        <v>102</v>
      </c>
      <c r="B268" s="410" t="s">
        <v>15</v>
      </c>
      <c r="C268" s="457" t="s">
        <v>338</v>
      </c>
      <c r="D268" s="411" t="s">
        <v>339</v>
      </c>
      <c r="E268" s="412">
        <v>2</v>
      </c>
      <c r="F268" s="463">
        <v>0</v>
      </c>
      <c r="G268" s="181"/>
      <c r="H268" s="468">
        <f>E268*F268</f>
        <v>0</v>
      </c>
      <c r="I268" s="469"/>
      <c r="J268" s="175"/>
      <c r="L268" s="175"/>
      <c r="M268" s="175"/>
      <c r="N268" s="175"/>
      <c r="O268" s="175"/>
    </row>
    <row r="269" spans="1:15" x14ac:dyDescent="0.25">
      <c r="A269" s="363"/>
      <c r="B269" s="388"/>
      <c r="C269" s="224" t="s">
        <v>49</v>
      </c>
      <c r="D269" s="400"/>
      <c r="E269" s="401"/>
      <c r="F269" s="227"/>
      <c r="G269" s="402"/>
      <c r="H269" s="312">
        <f>SUM(H251:H268)</f>
        <v>0</v>
      </c>
      <c r="I269" s="230">
        <f>SUM(I250:I268)</f>
        <v>0</v>
      </c>
      <c r="J269" s="175"/>
      <c r="L269" s="175"/>
      <c r="M269" s="175"/>
      <c r="N269" s="175"/>
      <c r="O269" s="175"/>
    </row>
    <row r="270" spans="1:15" ht="16.5" thickBot="1" x14ac:dyDescent="0.3">
      <c r="A270" s="355"/>
      <c r="B270" s="355"/>
      <c r="C270" s="336" t="s">
        <v>50</v>
      </c>
      <c r="D270" s="404"/>
      <c r="E270" s="405"/>
      <c r="F270" s="360"/>
      <c r="G270" s="361"/>
      <c r="H270" s="317"/>
      <c r="I270" s="265">
        <f>H269+I269</f>
        <v>0</v>
      </c>
      <c r="J270" s="175"/>
      <c r="L270" s="175"/>
      <c r="M270" s="175"/>
      <c r="N270" s="175"/>
      <c r="O270" s="175"/>
    </row>
    <row r="271" spans="1:15" ht="16.5" thickBot="1" x14ac:dyDescent="0.3">
      <c r="A271" s="471"/>
      <c r="B271" s="413"/>
      <c r="C271" s="472" t="s">
        <v>106</v>
      </c>
      <c r="D271" s="473"/>
      <c r="E271" s="473"/>
      <c r="F271" s="307"/>
      <c r="G271" s="251"/>
      <c r="H271" s="215">
        <f>H88+H115+H154+H163+H188+H212+H220+H246+H269</f>
        <v>0</v>
      </c>
      <c r="I271" s="474">
        <f>I88+I115+I154+I163+I188+I212+I220+I246+I269</f>
        <v>0</v>
      </c>
      <c r="L271" s="175"/>
      <c r="M271" s="175"/>
      <c r="N271" s="175"/>
      <c r="O271" s="175"/>
    </row>
    <row r="272" spans="1:15" ht="16.5" thickBot="1" x14ac:dyDescent="0.3">
      <c r="A272" s="475"/>
      <c r="B272" s="476"/>
      <c r="C272" s="477" t="s">
        <v>454</v>
      </c>
      <c r="D272" s="478"/>
      <c r="E272" s="219"/>
      <c r="F272" s="219"/>
      <c r="G272" s="219"/>
      <c r="H272" s="239"/>
      <c r="I272" s="215">
        <f>I89+I116+I155+I164+I189+I213+I221+I247+I270</f>
        <v>0</v>
      </c>
      <c r="J272" s="188">
        <f>H271+I271</f>
        <v>0</v>
      </c>
      <c r="L272" s="175"/>
      <c r="M272" s="175"/>
      <c r="N272" s="175"/>
      <c r="O272" s="175"/>
    </row>
    <row r="273" spans="1:15" ht="16.5" thickBot="1" x14ac:dyDescent="0.3">
      <c r="A273" s="479"/>
      <c r="B273" s="480"/>
      <c r="C273" s="481" t="s">
        <v>107</v>
      </c>
      <c r="D273" s="482"/>
      <c r="E273" s="358"/>
      <c r="F273" s="358"/>
      <c r="G273" s="358"/>
      <c r="H273" s="361"/>
      <c r="I273" s="474">
        <f>I272/1.2*20%</f>
        <v>0</v>
      </c>
      <c r="L273" s="175"/>
      <c r="M273" s="175"/>
      <c r="N273" s="175"/>
      <c r="O273" s="175"/>
    </row>
  </sheetData>
  <mergeCells count="18">
    <mergeCell ref="C214:I214"/>
    <mergeCell ref="A12:C12"/>
    <mergeCell ref="A14:A15"/>
    <mergeCell ref="C14:C15"/>
    <mergeCell ref="D14:D15"/>
    <mergeCell ref="E14:E15"/>
    <mergeCell ref="C90:I90"/>
    <mergeCell ref="C117:I117"/>
    <mergeCell ref="F14:G14"/>
    <mergeCell ref="B11:I11"/>
    <mergeCell ref="A3:B3"/>
    <mergeCell ref="H14:I14"/>
    <mergeCell ref="C17:I17"/>
    <mergeCell ref="G1:I1"/>
    <mergeCell ref="D2:I2"/>
    <mergeCell ref="B7:I7"/>
    <mergeCell ref="B8:I8"/>
    <mergeCell ref="A10:I10"/>
  </mergeCells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FE3A-3D80-4EA7-936B-09B93C6F2085}">
  <dimension ref="A1:O44"/>
  <sheetViews>
    <sheetView workbookViewId="0">
      <selection activeCell="D2" sqref="D2:I2"/>
    </sheetView>
  </sheetViews>
  <sheetFormatPr defaultRowHeight="15.75" x14ac:dyDescent="0.25"/>
  <cols>
    <col min="1" max="1" width="7" style="79" customWidth="1"/>
    <col min="2" max="2" width="16.7109375" style="79" customWidth="1"/>
    <col min="3" max="3" width="61.7109375" style="1" customWidth="1"/>
    <col min="4" max="4" width="9.7109375" style="2" customWidth="1"/>
    <col min="5" max="5" width="10.7109375" style="3" bestFit="1" customWidth="1"/>
    <col min="6" max="8" width="13.42578125" style="3" customWidth="1"/>
    <col min="9" max="9" width="15.28515625" style="3" customWidth="1"/>
    <col min="10" max="10" width="14.140625" style="4" customWidth="1"/>
    <col min="11" max="11" width="19.28515625" style="5" customWidth="1"/>
    <col min="12" max="12" width="12.28515625" style="5" customWidth="1"/>
    <col min="13" max="13" width="19.42578125" style="5" customWidth="1"/>
    <col min="14" max="15" width="12.28515625" style="5" customWidth="1"/>
    <col min="16" max="256" width="9.140625" style="1"/>
    <col min="257" max="257" width="7" style="1" customWidth="1"/>
    <col min="258" max="258" width="15.28515625" style="1" customWidth="1"/>
    <col min="259" max="259" width="50.85546875" style="1" customWidth="1"/>
    <col min="260" max="260" width="7" style="1" customWidth="1"/>
    <col min="261" max="261" width="9.140625" style="1"/>
    <col min="262" max="265" width="13.42578125" style="1" customWidth="1"/>
    <col min="266" max="266" width="17.42578125" style="1" customWidth="1"/>
    <col min="267" max="267" width="16.42578125" style="1" customWidth="1"/>
    <col min="268" max="512" width="9.140625" style="1"/>
    <col min="513" max="513" width="7" style="1" customWidth="1"/>
    <col min="514" max="514" width="15.28515625" style="1" customWidth="1"/>
    <col min="515" max="515" width="50.85546875" style="1" customWidth="1"/>
    <col min="516" max="516" width="7" style="1" customWidth="1"/>
    <col min="517" max="517" width="9.140625" style="1"/>
    <col min="518" max="521" width="13.42578125" style="1" customWidth="1"/>
    <col min="522" max="522" width="17.42578125" style="1" customWidth="1"/>
    <col min="523" max="523" width="16.42578125" style="1" customWidth="1"/>
    <col min="524" max="768" width="9.140625" style="1"/>
    <col min="769" max="769" width="7" style="1" customWidth="1"/>
    <col min="770" max="770" width="15.28515625" style="1" customWidth="1"/>
    <col min="771" max="771" width="50.85546875" style="1" customWidth="1"/>
    <col min="772" max="772" width="7" style="1" customWidth="1"/>
    <col min="773" max="773" width="9.140625" style="1"/>
    <col min="774" max="777" width="13.42578125" style="1" customWidth="1"/>
    <col min="778" max="778" width="17.42578125" style="1" customWidth="1"/>
    <col min="779" max="779" width="16.42578125" style="1" customWidth="1"/>
    <col min="780" max="1024" width="9.140625" style="1"/>
    <col min="1025" max="1025" width="7" style="1" customWidth="1"/>
    <col min="1026" max="1026" width="15.28515625" style="1" customWidth="1"/>
    <col min="1027" max="1027" width="50.85546875" style="1" customWidth="1"/>
    <col min="1028" max="1028" width="7" style="1" customWidth="1"/>
    <col min="1029" max="1029" width="9.140625" style="1"/>
    <col min="1030" max="1033" width="13.42578125" style="1" customWidth="1"/>
    <col min="1034" max="1034" width="17.42578125" style="1" customWidth="1"/>
    <col min="1035" max="1035" width="16.42578125" style="1" customWidth="1"/>
    <col min="1036" max="1280" width="9.140625" style="1"/>
    <col min="1281" max="1281" width="7" style="1" customWidth="1"/>
    <col min="1282" max="1282" width="15.28515625" style="1" customWidth="1"/>
    <col min="1283" max="1283" width="50.85546875" style="1" customWidth="1"/>
    <col min="1284" max="1284" width="7" style="1" customWidth="1"/>
    <col min="1285" max="1285" width="9.140625" style="1"/>
    <col min="1286" max="1289" width="13.42578125" style="1" customWidth="1"/>
    <col min="1290" max="1290" width="17.42578125" style="1" customWidth="1"/>
    <col min="1291" max="1291" width="16.42578125" style="1" customWidth="1"/>
    <col min="1292" max="1536" width="9.140625" style="1"/>
    <col min="1537" max="1537" width="7" style="1" customWidth="1"/>
    <col min="1538" max="1538" width="15.28515625" style="1" customWidth="1"/>
    <col min="1539" max="1539" width="50.85546875" style="1" customWidth="1"/>
    <col min="1540" max="1540" width="7" style="1" customWidth="1"/>
    <col min="1541" max="1541" width="9.140625" style="1"/>
    <col min="1542" max="1545" width="13.42578125" style="1" customWidth="1"/>
    <col min="1546" max="1546" width="17.42578125" style="1" customWidth="1"/>
    <col min="1547" max="1547" width="16.42578125" style="1" customWidth="1"/>
    <col min="1548" max="1792" width="9.140625" style="1"/>
    <col min="1793" max="1793" width="7" style="1" customWidth="1"/>
    <col min="1794" max="1794" width="15.28515625" style="1" customWidth="1"/>
    <col min="1795" max="1795" width="50.85546875" style="1" customWidth="1"/>
    <col min="1796" max="1796" width="7" style="1" customWidth="1"/>
    <col min="1797" max="1797" width="9.140625" style="1"/>
    <col min="1798" max="1801" width="13.42578125" style="1" customWidth="1"/>
    <col min="1802" max="1802" width="17.42578125" style="1" customWidth="1"/>
    <col min="1803" max="1803" width="16.42578125" style="1" customWidth="1"/>
    <col min="1804" max="2048" width="9.140625" style="1"/>
    <col min="2049" max="2049" width="7" style="1" customWidth="1"/>
    <col min="2050" max="2050" width="15.28515625" style="1" customWidth="1"/>
    <col min="2051" max="2051" width="50.85546875" style="1" customWidth="1"/>
    <col min="2052" max="2052" width="7" style="1" customWidth="1"/>
    <col min="2053" max="2053" width="9.140625" style="1"/>
    <col min="2054" max="2057" width="13.42578125" style="1" customWidth="1"/>
    <col min="2058" max="2058" width="17.42578125" style="1" customWidth="1"/>
    <col min="2059" max="2059" width="16.42578125" style="1" customWidth="1"/>
    <col min="2060" max="2304" width="9.140625" style="1"/>
    <col min="2305" max="2305" width="7" style="1" customWidth="1"/>
    <col min="2306" max="2306" width="15.28515625" style="1" customWidth="1"/>
    <col min="2307" max="2307" width="50.85546875" style="1" customWidth="1"/>
    <col min="2308" max="2308" width="7" style="1" customWidth="1"/>
    <col min="2309" max="2309" width="9.140625" style="1"/>
    <col min="2310" max="2313" width="13.42578125" style="1" customWidth="1"/>
    <col min="2314" max="2314" width="17.42578125" style="1" customWidth="1"/>
    <col min="2315" max="2315" width="16.42578125" style="1" customWidth="1"/>
    <col min="2316" max="2560" width="9.140625" style="1"/>
    <col min="2561" max="2561" width="7" style="1" customWidth="1"/>
    <col min="2562" max="2562" width="15.28515625" style="1" customWidth="1"/>
    <col min="2563" max="2563" width="50.85546875" style="1" customWidth="1"/>
    <col min="2564" max="2564" width="7" style="1" customWidth="1"/>
    <col min="2565" max="2565" width="9.140625" style="1"/>
    <col min="2566" max="2569" width="13.42578125" style="1" customWidth="1"/>
    <col min="2570" max="2570" width="17.42578125" style="1" customWidth="1"/>
    <col min="2571" max="2571" width="16.42578125" style="1" customWidth="1"/>
    <col min="2572" max="2816" width="9.140625" style="1"/>
    <col min="2817" max="2817" width="7" style="1" customWidth="1"/>
    <col min="2818" max="2818" width="15.28515625" style="1" customWidth="1"/>
    <col min="2819" max="2819" width="50.85546875" style="1" customWidth="1"/>
    <col min="2820" max="2820" width="7" style="1" customWidth="1"/>
    <col min="2821" max="2821" width="9.140625" style="1"/>
    <col min="2822" max="2825" width="13.42578125" style="1" customWidth="1"/>
    <col min="2826" max="2826" width="17.42578125" style="1" customWidth="1"/>
    <col min="2827" max="2827" width="16.42578125" style="1" customWidth="1"/>
    <col min="2828" max="3072" width="9.140625" style="1"/>
    <col min="3073" max="3073" width="7" style="1" customWidth="1"/>
    <col min="3074" max="3074" width="15.28515625" style="1" customWidth="1"/>
    <col min="3075" max="3075" width="50.85546875" style="1" customWidth="1"/>
    <col min="3076" max="3076" width="7" style="1" customWidth="1"/>
    <col min="3077" max="3077" width="9.140625" style="1"/>
    <col min="3078" max="3081" width="13.42578125" style="1" customWidth="1"/>
    <col min="3082" max="3082" width="17.42578125" style="1" customWidth="1"/>
    <col min="3083" max="3083" width="16.42578125" style="1" customWidth="1"/>
    <col min="3084" max="3328" width="9.140625" style="1"/>
    <col min="3329" max="3329" width="7" style="1" customWidth="1"/>
    <col min="3330" max="3330" width="15.28515625" style="1" customWidth="1"/>
    <col min="3331" max="3331" width="50.85546875" style="1" customWidth="1"/>
    <col min="3332" max="3332" width="7" style="1" customWidth="1"/>
    <col min="3333" max="3333" width="9.140625" style="1"/>
    <col min="3334" max="3337" width="13.42578125" style="1" customWidth="1"/>
    <col min="3338" max="3338" width="17.42578125" style="1" customWidth="1"/>
    <col min="3339" max="3339" width="16.42578125" style="1" customWidth="1"/>
    <col min="3340" max="3584" width="9.140625" style="1"/>
    <col min="3585" max="3585" width="7" style="1" customWidth="1"/>
    <col min="3586" max="3586" width="15.28515625" style="1" customWidth="1"/>
    <col min="3587" max="3587" width="50.85546875" style="1" customWidth="1"/>
    <col min="3588" max="3588" width="7" style="1" customWidth="1"/>
    <col min="3589" max="3589" width="9.140625" style="1"/>
    <col min="3590" max="3593" width="13.42578125" style="1" customWidth="1"/>
    <col min="3594" max="3594" width="17.42578125" style="1" customWidth="1"/>
    <col min="3595" max="3595" width="16.42578125" style="1" customWidth="1"/>
    <col min="3596" max="3840" width="9.140625" style="1"/>
    <col min="3841" max="3841" width="7" style="1" customWidth="1"/>
    <col min="3842" max="3842" width="15.28515625" style="1" customWidth="1"/>
    <col min="3843" max="3843" width="50.85546875" style="1" customWidth="1"/>
    <col min="3844" max="3844" width="7" style="1" customWidth="1"/>
    <col min="3845" max="3845" width="9.140625" style="1"/>
    <col min="3846" max="3849" width="13.42578125" style="1" customWidth="1"/>
    <col min="3850" max="3850" width="17.42578125" style="1" customWidth="1"/>
    <col min="3851" max="3851" width="16.42578125" style="1" customWidth="1"/>
    <col min="3852" max="4096" width="9.140625" style="1"/>
    <col min="4097" max="4097" width="7" style="1" customWidth="1"/>
    <col min="4098" max="4098" width="15.28515625" style="1" customWidth="1"/>
    <col min="4099" max="4099" width="50.85546875" style="1" customWidth="1"/>
    <col min="4100" max="4100" width="7" style="1" customWidth="1"/>
    <col min="4101" max="4101" width="9.140625" style="1"/>
    <col min="4102" max="4105" width="13.42578125" style="1" customWidth="1"/>
    <col min="4106" max="4106" width="17.42578125" style="1" customWidth="1"/>
    <col min="4107" max="4107" width="16.42578125" style="1" customWidth="1"/>
    <col min="4108" max="4352" width="9.140625" style="1"/>
    <col min="4353" max="4353" width="7" style="1" customWidth="1"/>
    <col min="4354" max="4354" width="15.28515625" style="1" customWidth="1"/>
    <col min="4355" max="4355" width="50.85546875" style="1" customWidth="1"/>
    <col min="4356" max="4356" width="7" style="1" customWidth="1"/>
    <col min="4357" max="4357" width="9.140625" style="1"/>
    <col min="4358" max="4361" width="13.42578125" style="1" customWidth="1"/>
    <col min="4362" max="4362" width="17.42578125" style="1" customWidth="1"/>
    <col min="4363" max="4363" width="16.42578125" style="1" customWidth="1"/>
    <col min="4364" max="4608" width="9.140625" style="1"/>
    <col min="4609" max="4609" width="7" style="1" customWidth="1"/>
    <col min="4610" max="4610" width="15.28515625" style="1" customWidth="1"/>
    <col min="4611" max="4611" width="50.85546875" style="1" customWidth="1"/>
    <col min="4612" max="4612" width="7" style="1" customWidth="1"/>
    <col min="4613" max="4613" width="9.140625" style="1"/>
    <col min="4614" max="4617" width="13.42578125" style="1" customWidth="1"/>
    <col min="4618" max="4618" width="17.42578125" style="1" customWidth="1"/>
    <col min="4619" max="4619" width="16.42578125" style="1" customWidth="1"/>
    <col min="4620" max="4864" width="9.140625" style="1"/>
    <col min="4865" max="4865" width="7" style="1" customWidth="1"/>
    <col min="4866" max="4866" width="15.28515625" style="1" customWidth="1"/>
    <col min="4867" max="4867" width="50.85546875" style="1" customWidth="1"/>
    <col min="4868" max="4868" width="7" style="1" customWidth="1"/>
    <col min="4869" max="4869" width="9.140625" style="1"/>
    <col min="4870" max="4873" width="13.42578125" style="1" customWidth="1"/>
    <col min="4874" max="4874" width="17.42578125" style="1" customWidth="1"/>
    <col min="4875" max="4875" width="16.42578125" style="1" customWidth="1"/>
    <col min="4876" max="5120" width="9.140625" style="1"/>
    <col min="5121" max="5121" width="7" style="1" customWidth="1"/>
    <col min="5122" max="5122" width="15.28515625" style="1" customWidth="1"/>
    <col min="5123" max="5123" width="50.85546875" style="1" customWidth="1"/>
    <col min="5124" max="5124" width="7" style="1" customWidth="1"/>
    <col min="5125" max="5125" width="9.140625" style="1"/>
    <col min="5126" max="5129" width="13.42578125" style="1" customWidth="1"/>
    <col min="5130" max="5130" width="17.42578125" style="1" customWidth="1"/>
    <col min="5131" max="5131" width="16.42578125" style="1" customWidth="1"/>
    <col min="5132" max="5376" width="9.140625" style="1"/>
    <col min="5377" max="5377" width="7" style="1" customWidth="1"/>
    <col min="5378" max="5378" width="15.28515625" style="1" customWidth="1"/>
    <col min="5379" max="5379" width="50.85546875" style="1" customWidth="1"/>
    <col min="5380" max="5380" width="7" style="1" customWidth="1"/>
    <col min="5381" max="5381" width="9.140625" style="1"/>
    <col min="5382" max="5385" width="13.42578125" style="1" customWidth="1"/>
    <col min="5386" max="5386" width="17.42578125" style="1" customWidth="1"/>
    <col min="5387" max="5387" width="16.42578125" style="1" customWidth="1"/>
    <col min="5388" max="5632" width="9.140625" style="1"/>
    <col min="5633" max="5633" width="7" style="1" customWidth="1"/>
    <col min="5634" max="5634" width="15.28515625" style="1" customWidth="1"/>
    <col min="5635" max="5635" width="50.85546875" style="1" customWidth="1"/>
    <col min="5636" max="5636" width="7" style="1" customWidth="1"/>
    <col min="5637" max="5637" width="9.140625" style="1"/>
    <col min="5638" max="5641" width="13.42578125" style="1" customWidth="1"/>
    <col min="5642" max="5642" width="17.42578125" style="1" customWidth="1"/>
    <col min="5643" max="5643" width="16.42578125" style="1" customWidth="1"/>
    <col min="5644" max="5888" width="9.140625" style="1"/>
    <col min="5889" max="5889" width="7" style="1" customWidth="1"/>
    <col min="5890" max="5890" width="15.28515625" style="1" customWidth="1"/>
    <col min="5891" max="5891" width="50.85546875" style="1" customWidth="1"/>
    <col min="5892" max="5892" width="7" style="1" customWidth="1"/>
    <col min="5893" max="5893" width="9.140625" style="1"/>
    <col min="5894" max="5897" width="13.42578125" style="1" customWidth="1"/>
    <col min="5898" max="5898" width="17.42578125" style="1" customWidth="1"/>
    <col min="5899" max="5899" width="16.42578125" style="1" customWidth="1"/>
    <col min="5900" max="6144" width="9.140625" style="1"/>
    <col min="6145" max="6145" width="7" style="1" customWidth="1"/>
    <col min="6146" max="6146" width="15.28515625" style="1" customWidth="1"/>
    <col min="6147" max="6147" width="50.85546875" style="1" customWidth="1"/>
    <col min="6148" max="6148" width="7" style="1" customWidth="1"/>
    <col min="6149" max="6149" width="9.140625" style="1"/>
    <col min="6150" max="6153" width="13.42578125" style="1" customWidth="1"/>
    <col min="6154" max="6154" width="17.42578125" style="1" customWidth="1"/>
    <col min="6155" max="6155" width="16.42578125" style="1" customWidth="1"/>
    <col min="6156" max="6400" width="9.140625" style="1"/>
    <col min="6401" max="6401" width="7" style="1" customWidth="1"/>
    <col min="6402" max="6402" width="15.28515625" style="1" customWidth="1"/>
    <col min="6403" max="6403" width="50.85546875" style="1" customWidth="1"/>
    <col min="6404" max="6404" width="7" style="1" customWidth="1"/>
    <col min="6405" max="6405" width="9.140625" style="1"/>
    <col min="6406" max="6409" width="13.42578125" style="1" customWidth="1"/>
    <col min="6410" max="6410" width="17.42578125" style="1" customWidth="1"/>
    <col min="6411" max="6411" width="16.42578125" style="1" customWidth="1"/>
    <col min="6412" max="6656" width="9.140625" style="1"/>
    <col min="6657" max="6657" width="7" style="1" customWidth="1"/>
    <col min="6658" max="6658" width="15.28515625" style="1" customWidth="1"/>
    <col min="6659" max="6659" width="50.85546875" style="1" customWidth="1"/>
    <col min="6660" max="6660" width="7" style="1" customWidth="1"/>
    <col min="6661" max="6661" width="9.140625" style="1"/>
    <col min="6662" max="6665" width="13.42578125" style="1" customWidth="1"/>
    <col min="6666" max="6666" width="17.42578125" style="1" customWidth="1"/>
    <col min="6667" max="6667" width="16.42578125" style="1" customWidth="1"/>
    <col min="6668" max="6912" width="9.140625" style="1"/>
    <col min="6913" max="6913" width="7" style="1" customWidth="1"/>
    <col min="6914" max="6914" width="15.28515625" style="1" customWidth="1"/>
    <col min="6915" max="6915" width="50.85546875" style="1" customWidth="1"/>
    <col min="6916" max="6916" width="7" style="1" customWidth="1"/>
    <col min="6917" max="6917" width="9.140625" style="1"/>
    <col min="6918" max="6921" width="13.42578125" style="1" customWidth="1"/>
    <col min="6922" max="6922" width="17.42578125" style="1" customWidth="1"/>
    <col min="6923" max="6923" width="16.42578125" style="1" customWidth="1"/>
    <col min="6924" max="7168" width="9.140625" style="1"/>
    <col min="7169" max="7169" width="7" style="1" customWidth="1"/>
    <col min="7170" max="7170" width="15.28515625" style="1" customWidth="1"/>
    <col min="7171" max="7171" width="50.85546875" style="1" customWidth="1"/>
    <col min="7172" max="7172" width="7" style="1" customWidth="1"/>
    <col min="7173" max="7173" width="9.140625" style="1"/>
    <col min="7174" max="7177" width="13.42578125" style="1" customWidth="1"/>
    <col min="7178" max="7178" width="17.42578125" style="1" customWidth="1"/>
    <col min="7179" max="7179" width="16.42578125" style="1" customWidth="1"/>
    <col min="7180" max="7424" width="9.140625" style="1"/>
    <col min="7425" max="7425" width="7" style="1" customWidth="1"/>
    <col min="7426" max="7426" width="15.28515625" style="1" customWidth="1"/>
    <col min="7427" max="7427" width="50.85546875" style="1" customWidth="1"/>
    <col min="7428" max="7428" width="7" style="1" customWidth="1"/>
    <col min="7429" max="7429" width="9.140625" style="1"/>
    <col min="7430" max="7433" width="13.42578125" style="1" customWidth="1"/>
    <col min="7434" max="7434" width="17.42578125" style="1" customWidth="1"/>
    <col min="7435" max="7435" width="16.42578125" style="1" customWidth="1"/>
    <col min="7436" max="7680" width="9.140625" style="1"/>
    <col min="7681" max="7681" width="7" style="1" customWidth="1"/>
    <col min="7682" max="7682" width="15.28515625" style="1" customWidth="1"/>
    <col min="7683" max="7683" width="50.85546875" style="1" customWidth="1"/>
    <col min="7684" max="7684" width="7" style="1" customWidth="1"/>
    <col min="7685" max="7685" width="9.140625" style="1"/>
    <col min="7686" max="7689" width="13.42578125" style="1" customWidth="1"/>
    <col min="7690" max="7690" width="17.42578125" style="1" customWidth="1"/>
    <col min="7691" max="7691" width="16.42578125" style="1" customWidth="1"/>
    <col min="7692" max="7936" width="9.140625" style="1"/>
    <col min="7937" max="7937" width="7" style="1" customWidth="1"/>
    <col min="7938" max="7938" width="15.28515625" style="1" customWidth="1"/>
    <col min="7939" max="7939" width="50.85546875" style="1" customWidth="1"/>
    <col min="7940" max="7940" width="7" style="1" customWidth="1"/>
    <col min="7941" max="7941" width="9.140625" style="1"/>
    <col min="7942" max="7945" width="13.42578125" style="1" customWidth="1"/>
    <col min="7946" max="7946" width="17.42578125" style="1" customWidth="1"/>
    <col min="7947" max="7947" width="16.42578125" style="1" customWidth="1"/>
    <col min="7948" max="8192" width="9.140625" style="1"/>
    <col min="8193" max="8193" width="7" style="1" customWidth="1"/>
    <col min="8194" max="8194" width="15.28515625" style="1" customWidth="1"/>
    <col min="8195" max="8195" width="50.85546875" style="1" customWidth="1"/>
    <col min="8196" max="8196" width="7" style="1" customWidth="1"/>
    <col min="8197" max="8197" width="9.140625" style="1"/>
    <col min="8198" max="8201" width="13.42578125" style="1" customWidth="1"/>
    <col min="8202" max="8202" width="17.42578125" style="1" customWidth="1"/>
    <col min="8203" max="8203" width="16.42578125" style="1" customWidth="1"/>
    <col min="8204" max="8448" width="9.140625" style="1"/>
    <col min="8449" max="8449" width="7" style="1" customWidth="1"/>
    <col min="8450" max="8450" width="15.28515625" style="1" customWidth="1"/>
    <col min="8451" max="8451" width="50.85546875" style="1" customWidth="1"/>
    <col min="8452" max="8452" width="7" style="1" customWidth="1"/>
    <col min="8453" max="8453" width="9.140625" style="1"/>
    <col min="8454" max="8457" width="13.42578125" style="1" customWidth="1"/>
    <col min="8458" max="8458" width="17.42578125" style="1" customWidth="1"/>
    <col min="8459" max="8459" width="16.42578125" style="1" customWidth="1"/>
    <col min="8460" max="8704" width="9.140625" style="1"/>
    <col min="8705" max="8705" width="7" style="1" customWidth="1"/>
    <col min="8706" max="8706" width="15.28515625" style="1" customWidth="1"/>
    <col min="8707" max="8707" width="50.85546875" style="1" customWidth="1"/>
    <col min="8708" max="8708" width="7" style="1" customWidth="1"/>
    <col min="8709" max="8709" width="9.140625" style="1"/>
    <col min="8710" max="8713" width="13.42578125" style="1" customWidth="1"/>
    <col min="8714" max="8714" width="17.42578125" style="1" customWidth="1"/>
    <col min="8715" max="8715" width="16.42578125" style="1" customWidth="1"/>
    <col min="8716" max="8960" width="9.140625" style="1"/>
    <col min="8961" max="8961" width="7" style="1" customWidth="1"/>
    <col min="8962" max="8962" width="15.28515625" style="1" customWidth="1"/>
    <col min="8963" max="8963" width="50.85546875" style="1" customWidth="1"/>
    <col min="8964" max="8964" width="7" style="1" customWidth="1"/>
    <col min="8965" max="8965" width="9.140625" style="1"/>
    <col min="8966" max="8969" width="13.42578125" style="1" customWidth="1"/>
    <col min="8970" max="8970" width="17.42578125" style="1" customWidth="1"/>
    <col min="8971" max="8971" width="16.42578125" style="1" customWidth="1"/>
    <col min="8972" max="9216" width="9.140625" style="1"/>
    <col min="9217" max="9217" width="7" style="1" customWidth="1"/>
    <col min="9218" max="9218" width="15.28515625" style="1" customWidth="1"/>
    <col min="9219" max="9219" width="50.85546875" style="1" customWidth="1"/>
    <col min="9220" max="9220" width="7" style="1" customWidth="1"/>
    <col min="9221" max="9221" width="9.140625" style="1"/>
    <col min="9222" max="9225" width="13.42578125" style="1" customWidth="1"/>
    <col min="9226" max="9226" width="17.42578125" style="1" customWidth="1"/>
    <col min="9227" max="9227" width="16.42578125" style="1" customWidth="1"/>
    <col min="9228" max="9472" width="9.140625" style="1"/>
    <col min="9473" max="9473" width="7" style="1" customWidth="1"/>
    <col min="9474" max="9474" width="15.28515625" style="1" customWidth="1"/>
    <col min="9475" max="9475" width="50.85546875" style="1" customWidth="1"/>
    <col min="9476" max="9476" width="7" style="1" customWidth="1"/>
    <col min="9477" max="9477" width="9.140625" style="1"/>
    <col min="9478" max="9481" width="13.42578125" style="1" customWidth="1"/>
    <col min="9482" max="9482" width="17.42578125" style="1" customWidth="1"/>
    <col min="9483" max="9483" width="16.42578125" style="1" customWidth="1"/>
    <col min="9484" max="9728" width="9.140625" style="1"/>
    <col min="9729" max="9729" width="7" style="1" customWidth="1"/>
    <col min="9730" max="9730" width="15.28515625" style="1" customWidth="1"/>
    <col min="9731" max="9731" width="50.85546875" style="1" customWidth="1"/>
    <col min="9732" max="9732" width="7" style="1" customWidth="1"/>
    <col min="9733" max="9733" width="9.140625" style="1"/>
    <col min="9734" max="9737" width="13.42578125" style="1" customWidth="1"/>
    <col min="9738" max="9738" width="17.42578125" style="1" customWidth="1"/>
    <col min="9739" max="9739" width="16.42578125" style="1" customWidth="1"/>
    <col min="9740" max="9984" width="9.140625" style="1"/>
    <col min="9985" max="9985" width="7" style="1" customWidth="1"/>
    <col min="9986" max="9986" width="15.28515625" style="1" customWidth="1"/>
    <col min="9987" max="9987" width="50.85546875" style="1" customWidth="1"/>
    <col min="9988" max="9988" width="7" style="1" customWidth="1"/>
    <col min="9989" max="9989" width="9.140625" style="1"/>
    <col min="9990" max="9993" width="13.42578125" style="1" customWidth="1"/>
    <col min="9994" max="9994" width="17.42578125" style="1" customWidth="1"/>
    <col min="9995" max="9995" width="16.42578125" style="1" customWidth="1"/>
    <col min="9996" max="10240" width="9.140625" style="1"/>
    <col min="10241" max="10241" width="7" style="1" customWidth="1"/>
    <col min="10242" max="10242" width="15.28515625" style="1" customWidth="1"/>
    <col min="10243" max="10243" width="50.85546875" style="1" customWidth="1"/>
    <col min="10244" max="10244" width="7" style="1" customWidth="1"/>
    <col min="10245" max="10245" width="9.140625" style="1"/>
    <col min="10246" max="10249" width="13.42578125" style="1" customWidth="1"/>
    <col min="10250" max="10250" width="17.42578125" style="1" customWidth="1"/>
    <col min="10251" max="10251" width="16.42578125" style="1" customWidth="1"/>
    <col min="10252" max="10496" width="9.140625" style="1"/>
    <col min="10497" max="10497" width="7" style="1" customWidth="1"/>
    <col min="10498" max="10498" width="15.28515625" style="1" customWidth="1"/>
    <col min="10499" max="10499" width="50.85546875" style="1" customWidth="1"/>
    <col min="10500" max="10500" width="7" style="1" customWidth="1"/>
    <col min="10501" max="10501" width="9.140625" style="1"/>
    <col min="10502" max="10505" width="13.42578125" style="1" customWidth="1"/>
    <col min="10506" max="10506" width="17.42578125" style="1" customWidth="1"/>
    <col min="10507" max="10507" width="16.42578125" style="1" customWidth="1"/>
    <col min="10508" max="10752" width="9.140625" style="1"/>
    <col min="10753" max="10753" width="7" style="1" customWidth="1"/>
    <col min="10754" max="10754" width="15.28515625" style="1" customWidth="1"/>
    <col min="10755" max="10755" width="50.85546875" style="1" customWidth="1"/>
    <col min="10756" max="10756" width="7" style="1" customWidth="1"/>
    <col min="10757" max="10757" width="9.140625" style="1"/>
    <col min="10758" max="10761" width="13.42578125" style="1" customWidth="1"/>
    <col min="10762" max="10762" width="17.42578125" style="1" customWidth="1"/>
    <col min="10763" max="10763" width="16.42578125" style="1" customWidth="1"/>
    <col min="10764" max="11008" width="9.140625" style="1"/>
    <col min="11009" max="11009" width="7" style="1" customWidth="1"/>
    <col min="11010" max="11010" width="15.28515625" style="1" customWidth="1"/>
    <col min="11011" max="11011" width="50.85546875" style="1" customWidth="1"/>
    <col min="11012" max="11012" width="7" style="1" customWidth="1"/>
    <col min="11013" max="11013" width="9.140625" style="1"/>
    <col min="11014" max="11017" width="13.42578125" style="1" customWidth="1"/>
    <col min="11018" max="11018" width="17.42578125" style="1" customWidth="1"/>
    <col min="11019" max="11019" width="16.42578125" style="1" customWidth="1"/>
    <col min="11020" max="11264" width="9.140625" style="1"/>
    <col min="11265" max="11265" width="7" style="1" customWidth="1"/>
    <col min="11266" max="11266" width="15.28515625" style="1" customWidth="1"/>
    <col min="11267" max="11267" width="50.85546875" style="1" customWidth="1"/>
    <col min="11268" max="11268" width="7" style="1" customWidth="1"/>
    <col min="11269" max="11269" width="9.140625" style="1"/>
    <col min="11270" max="11273" width="13.42578125" style="1" customWidth="1"/>
    <col min="11274" max="11274" width="17.42578125" style="1" customWidth="1"/>
    <col min="11275" max="11275" width="16.42578125" style="1" customWidth="1"/>
    <col min="11276" max="11520" width="9.140625" style="1"/>
    <col min="11521" max="11521" width="7" style="1" customWidth="1"/>
    <col min="11522" max="11522" width="15.28515625" style="1" customWidth="1"/>
    <col min="11523" max="11523" width="50.85546875" style="1" customWidth="1"/>
    <col min="11524" max="11524" width="7" style="1" customWidth="1"/>
    <col min="11525" max="11525" width="9.140625" style="1"/>
    <col min="11526" max="11529" width="13.42578125" style="1" customWidth="1"/>
    <col min="11530" max="11530" width="17.42578125" style="1" customWidth="1"/>
    <col min="11531" max="11531" width="16.42578125" style="1" customWidth="1"/>
    <col min="11532" max="11776" width="9.140625" style="1"/>
    <col min="11777" max="11777" width="7" style="1" customWidth="1"/>
    <col min="11778" max="11778" width="15.28515625" style="1" customWidth="1"/>
    <col min="11779" max="11779" width="50.85546875" style="1" customWidth="1"/>
    <col min="11780" max="11780" width="7" style="1" customWidth="1"/>
    <col min="11781" max="11781" width="9.140625" style="1"/>
    <col min="11782" max="11785" width="13.42578125" style="1" customWidth="1"/>
    <col min="11786" max="11786" width="17.42578125" style="1" customWidth="1"/>
    <col min="11787" max="11787" width="16.42578125" style="1" customWidth="1"/>
    <col min="11788" max="12032" width="9.140625" style="1"/>
    <col min="12033" max="12033" width="7" style="1" customWidth="1"/>
    <col min="12034" max="12034" width="15.28515625" style="1" customWidth="1"/>
    <col min="12035" max="12035" width="50.85546875" style="1" customWidth="1"/>
    <col min="12036" max="12036" width="7" style="1" customWidth="1"/>
    <col min="12037" max="12037" width="9.140625" style="1"/>
    <col min="12038" max="12041" width="13.42578125" style="1" customWidth="1"/>
    <col min="12042" max="12042" width="17.42578125" style="1" customWidth="1"/>
    <col min="12043" max="12043" width="16.42578125" style="1" customWidth="1"/>
    <col min="12044" max="12288" width="9.140625" style="1"/>
    <col min="12289" max="12289" width="7" style="1" customWidth="1"/>
    <col min="12290" max="12290" width="15.28515625" style="1" customWidth="1"/>
    <col min="12291" max="12291" width="50.85546875" style="1" customWidth="1"/>
    <col min="12292" max="12292" width="7" style="1" customWidth="1"/>
    <col min="12293" max="12293" width="9.140625" style="1"/>
    <col min="12294" max="12297" width="13.42578125" style="1" customWidth="1"/>
    <col min="12298" max="12298" width="17.42578125" style="1" customWidth="1"/>
    <col min="12299" max="12299" width="16.42578125" style="1" customWidth="1"/>
    <col min="12300" max="12544" width="9.140625" style="1"/>
    <col min="12545" max="12545" width="7" style="1" customWidth="1"/>
    <col min="12546" max="12546" width="15.28515625" style="1" customWidth="1"/>
    <col min="12547" max="12547" width="50.85546875" style="1" customWidth="1"/>
    <col min="12548" max="12548" width="7" style="1" customWidth="1"/>
    <col min="12549" max="12549" width="9.140625" style="1"/>
    <col min="12550" max="12553" width="13.42578125" style="1" customWidth="1"/>
    <col min="12554" max="12554" width="17.42578125" style="1" customWidth="1"/>
    <col min="12555" max="12555" width="16.42578125" style="1" customWidth="1"/>
    <col min="12556" max="12800" width="9.140625" style="1"/>
    <col min="12801" max="12801" width="7" style="1" customWidth="1"/>
    <col min="12802" max="12802" width="15.28515625" style="1" customWidth="1"/>
    <col min="12803" max="12803" width="50.85546875" style="1" customWidth="1"/>
    <col min="12804" max="12804" width="7" style="1" customWidth="1"/>
    <col min="12805" max="12805" width="9.140625" style="1"/>
    <col min="12806" max="12809" width="13.42578125" style="1" customWidth="1"/>
    <col min="12810" max="12810" width="17.42578125" style="1" customWidth="1"/>
    <col min="12811" max="12811" width="16.42578125" style="1" customWidth="1"/>
    <col min="12812" max="13056" width="9.140625" style="1"/>
    <col min="13057" max="13057" width="7" style="1" customWidth="1"/>
    <col min="13058" max="13058" width="15.28515625" style="1" customWidth="1"/>
    <col min="13059" max="13059" width="50.85546875" style="1" customWidth="1"/>
    <col min="13060" max="13060" width="7" style="1" customWidth="1"/>
    <col min="13061" max="13061" width="9.140625" style="1"/>
    <col min="13062" max="13065" width="13.42578125" style="1" customWidth="1"/>
    <col min="13066" max="13066" width="17.42578125" style="1" customWidth="1"/>
    <col min="13067" max="13067" width="16.42578125" style="1" customWidth="1"/>
    <col min="13068" max="13312" width="9.140625" style="1"/>
    <col min="13313" max="13313" width="7" style="1" customWidth="1"/>
    <col min="13314" max="13314" width="15.28515625" style="1" customWidth="1"/>
    <col min="13315" max="13315" width="50.85546875" style="1" customWidth="1"/>
    <col min="13316" max="13316" width="7" style="1" customWidth="1"/>
    <col min="13317" max="13317" width="9.140625" style="1"/>
    <col min="13318" max="13321" width="13.42578125" style="1" customWidth="1"/>
    <col min="13322" max="13322" width="17.42578125" style="1" customWidth="1"/>
    <col min="13323" max="13323" width="16.42578125" style="1" customWidth="1"/>
    <col min="13324" max="13568" width="9.140625" style="1"/>
    <col min="13569" max="13569" width="7" style="1" customWidth="1"/>
    <col min="13570" max="13570" width="15.28515625" style="1" customWidth="1"/>
    <col min="13571" max="13571" width="50.85546875" style="1" customWidth="1"/>
    <col min="13572" max="13572" width="7" style="1" customWidth="1"/>
    <col min="13573" max="13573" width="9.140625" style="1"/>
    <col min="13574" max="13577" width="13.42578125" style="1" customWidth="1"/>
    <col min="13578" max="13578" width="17.42578125" style="1" customWidth="1"/>
    <col min="13579" max="13579" width="16.42578125" style="1" customWidth="1"/>
    <col min="13580" max="13824" width="9.140625" style="1"/>
    <col min="13825" max="13825" width="7" style="1" customWidth="1"/>
    <col min="13826" max="13826" width="15.28515625" style="1" customWidth="1"/>
    <col min="13827" max="13827" width="50.85546875" style="1" customWidth="1"/>
    <col min="13828" max="13828" width="7" style="1" customWidth="1"/>
    <col min="13829" max="13829" width="9.140625" style="1"/>
    <col min="13830" max="13833" width="13.42578125" style="1" customWidth="1"/>
    <col min="13834" max="13834" width="17.42578125" style="1" customWidth="1"/>
    <col min="13835" max="13835" width="16.42578125" style="1" customWidth="1"/>
    <col min="13836" max="14080" width="9.140625" style="1"/>
    <col min="14081" max="14081" width="7" style="1" customWidth="1"/>
    <col min="14082" max="14082" width="15.28515625" style="1" customWidth="1"/>
    <col min="14083" max="14083" width="50.85546875" style="1" customWidth="1"/>
    <col min="14084" max="14084" width="7" style="1" customWidth="1"/>
    <col min="14085" max="14085" width="9.140625" style="1"/>
    <col min="14086" max="14089" width="13.42578125" style="1" customWidth="1"/>
    <col min="14090" max="14090" width="17.42578125" style="1" customWidth="1"/>
    <col min="14091" max="14091" width="16.42578125" style="1" customWidth="1"/>
    <col min="14092" max="14336" width="9.140625" style="1"/>
    <col min="14337" max="14337" width="7" style="1" customWidth="1"/>
    <col min="14338" max="14338" width="15.28515625" style="1" customWidth="1"/>
    <col min="14339" max="14339" width="50.85546875" style="1" customWidth="1"/>
    <col min="14340" max="14340" width="7" style="1" customWidth="1"/>
    <col min="14341" max="14341" width="9.140625" style="1"/>
    <col min="14342" max="14345" width="13.42578125" style="1" customWidth="1"/>
    <col min="14346" max="14346" width="17.42578125" style="1" customWidth="1"/>
    <col min="14347" max="14347" width="16.42578125" style="1" customWidth="1"/>
    <col min="14348" max="14592" width="9.140625" style="1"/>
    <col min="14593" max="14593" width="7" style="1" customWidth="1"/>
    <col min="14594" max="14594" width="15.28515625" style="1" customWidth="1"/>
    <col min="14595" max="14595" width="50.85546875" style="1" customWidth="1"/>
    <col min="14596" max="14596" width="7" style="1" customWidth="1"/>
    <col min="14597" max="14597" width="9.140625" style="1"/>
    <col min="14598" max="14601" width="13.42578125" style="1" customWidth="1"/>
    <col min="14602" max="14602" width="17.42578125" style="1" customWidth="1"/>
    <col min="14603" max="14603" width="16.42578125" style="1" customWidth="1"/>
    <col min="14604" max="14848" width="9.140625" style="1"/>
    <col min="14849" max="14849" width="7" style="1" customWidth="1"/>
    <col min="14850" max="14850" width="15.28515625" style="1" customWidth="1"/>
    <col min="14851" max="14851" width="50.85546875" style="1" customWidth="1"/>
    <col min="14852" max="14852" width="7" style="1" customWidth="1"/>
    <col min="14853" max="14853" width="9.140625" style="1"/>
    <col min="14854" max="14857" width="13.42578125" style="1" customWidth="1"/>
    <col min="14858" max="14858" width="17.42578125" style="1" customWidth="1"/>
    <col min="14859" max="14859" width="16.42578125" style="1" customWidth="1"/>
    <col min="14860" max="15104" width="9.140625" style="1"/>
    <col min="15105" max="15105" width="7" style="1" customWidth="1"/>
    <col min="15106" max="15106" width="15.28515625" style="1" customWidth="1"/>
    <col min="15107" max="15107" width="50.85546875" style="1" customWidth="1"/>
    <col min="15108" max="15108" width="7" style="1" customWidth="1"/>
    <col min="15109" max="15109" width="9.140625" style="1"/>
    <col min="15110" max="15113" width="13.42578125" style="1" customWidth="1"/>
    <col min="15114" max="15114" width="17.42578125" style="1" customWidth="1"/>
    <col min="15115" max="15115" width="16.42578125" style="1" customWidth="1"/>
    <col min="15116" max="15360" width="9.140625" style="1"/>
    <col min="15361" max="15361" width="7" style="1" customWidth="1"/>
    <col min="15362" max="15362" width="15.28515625" style="1" customWidth="1"/>
    <col min="15363" max="15363" width="50.85546875" style="1" customWidth="1"/>
    <col min="15364" max="15364" width="7" style="1" customWidth="1"/>
    <col min="15365" max="15365" width="9.140625" style="1"/>
    <col min="15366" max="15369" width="13.42578125" style="1" customWidth="1"/>
    <col min="15370" max="15370" width="17.42578125" style="1" customWidth="1"/>
    <col min="15371" max="15371" width="16.42578125" style="1" customWidth="1"/>
    <col min="15372" max="15616" width="9.140625" style="1"/>
    <col min="15617" max="15617" width="7" style="1" customWidth="1"/>
    <col min="15618" max="15618" width="15.28515625" style="1" customWidth="1"/>
    <col min="15619" max="15619" width="50.85546875" style="1" customWidth="1"/>
    <col min="15620" max="15620" width="7" style="1" customWidth="1"/>
    <col min="15621" max="15621" width="9.140625" style="1"/>
    <col min="15622" max="15625" width="13.42578125" style="1" customWidth="1"/>
    <col min="15626" max="15626" width="17.42578125" style="1" customWidth="1"/>
    <col min="15627" max="15627" width="16.42578125" style="1" customWidth="1"/>
    <col min="15628" max="15872" width="9.140625" style="1"/>
    <col min="15873" max="15873" width="7" style="1" customWidth="1"/>
    <col min="15874" max="15874" width="15.28515625" style="1" customWidth="1"/>
    <col min="15875" max="15875" width="50.85546875" style="1" customWidth="1"/>
    <col min="15876" max="15876" width="7" style="1" customWidth="1"/>
    <col min="15877" max="15877" width="9.140625" style="1"/>
    <col min="15878" max="15881" width="13.42578125" style="1" customWidth="1"/>
    <col min="15882" max="15882" width="17.42578125" style="1" customWidth="1"/>
    <col min="15883" max="15883" width="16.42578125" style="1" customWidth="1"/>
    <col min="15884" max="16128" width="9.140625" style="1"/>
    <col min="16129" max="16129" width="7" style="1" customWidth="1"/>
    <col min="16130" max="16130" width="15.28515625" style="1" customWidth="1"/>
    <col min="16131" max="16131" width="50.85546875" style="1" customWidth="1"/>
    <col min="16132" max="16132" width="7" style="1" customWidth="1"/>
    <col min="16133" max="16133" width="9.140625" style="1"/>
    <col min="16134" max="16137" width="13.42578125" style="1" customWidth="1"/>
    <col min="16138" max="16138" width="17.42578125" style="1" customWidth="1"/>
    <col min="16139" max="16139" width="16.42578125" style="1" customWidth="1"/>
    <col min="16140" max="16384" width="9.140625" style="1"/>
  </cols>
  <sheetData>
    <row r="1" spans="1:15" s="175" customFormat="1" x14ac:dyDescent="0.25">
      <c r="A1" s="203"/>
      <c r="B1" s="203"/>
      <c r="D1" s="204"/>
      <c r="E1" s="205"/>
      <c r="F1" s="205"/>
      <c r="G1" s="530" t="s">
        <v>496</v>
      </c>
      <c r="H1" s="530"/>
      <c r="I1" s="530"/>
      <c r="J1" s="188"/>
      <c r="K1" s="206"/>
      <c r="L1" s="206"/>
      <c r="M1" s="206"/>
      <c r="N1" s="206"/>
      <c r="O1" s="206"/>
    </row>
    <row r="2" spans="1:15" s="175" customFormat="1" x14ac:dyDescent="0.25">
      <c r="A2" s="203"/>
      <c r="B2" s="203"/>
      <c r="D2" s="531"/>
      <c r="E2" s="531"/>
      <c r="F2" s="531"/>
      <c r="G2" s="531"/>
      <c r="H2" s="531"/>
      <c r="I2" s="531"/>
      <c r="J2" s="188"/>
      <c r="K2" s="206"/>
      <c r="L2" s="206"/>
      <c r="M2" s="206"/>
      <c r="N2" s="206"/>
      <c r="O2" s="206"/>
    </row>
    <row r="3" spans="1:15" s="175" customFormat="1" x14ac:dyDescent="0.25">
      <c r="A3" s="526" t="s">
        <v>108</v>
      </c>
      <c r="B3" s="526"/>
      <c r="C3" s="175" t="s">
        <v>109</v>
      </c>
      <c r="D3" s="204"/>
      <c r="E3" s="205"/>
      <c r="F3" s="205"/>
      <c r="G3" s="205"/>
      <c r="H3" s="205"/>
      <c r="I3" s="205"/>
      <c r="J3" s="188"/>
      <c r="K3" s="206"/>
      <c r="L3" s="206"/>
      <c r="M3" s="206"/>
      <c r="N3" s="206"/>
      <c r="O3" s="206"/>
    </row>
    <row r="4" spans="1:15" s="175" customFormat="1" x14ac:dyDescent="0.25">
      <c r="A4" s="203"/>
      <c r="B4" s="203"/>
      <c r="D4" s="204"/>
      <c r="E4" s="205"/>
      <c r="F4" s="205"/>
      <c r="G4" s="205"/>
      <c r="H4" s="205"/>
      <c r="I4" s="205"/>
      <c r="J4" s="188"/>
      <c r="K4" s="206"/>
      <c r="L4" s="206"/>
      <c r="M4" s="206"/>
      <c r="N4" s="206"/>
      <c r="O4" s="206"/>
    </row>
    <row r="5" spans="1:15" s="505" customFormat="1" x14ac:dyDescent="0.25">
      <c r="A5" s="508"/>
      <c r="B5" s="508"/>
      <c r="C5" s="508"/>
      <c r="D5" s="503"/>
      <c r="H5" s="510"/>
    </row>
    <row r="6" spans="1:15" s="505" customFormat="1" x14ac:dyDescent="0.25">
      <c r="A6" s="508"/>
      <c r="B6" s="508"/>
      <c r="C6" s="508"/>
      <c r="D6" s="503"/>
      <c r="H6" s="507"/>
    </row>
    <row r="7" spans="1:15" s="505" customFormat="1" x14ac:dyDescent="0.25">
      <c r="A7" s="511"/>
      <c r="B7" s="511"/>
      <c r="C7" s="526" t="s">
        <v>494</v>
      </c>
      <c r="D7" s="526"/>
      <c r="E7" s="526"/>
      <c r="F7" s="526"/>
      <c r="G7" s="526"/>
      <c r="H7" s="526"/>
      <c r="I7" s="526"/>
      <c r="J7" s="526"/>
    </row>
    <row r="8" spans="1:15" s="505" customFormat="1" x14ac:dyDescent="0.25">
      <c r="A8" s="511"/>
      <c r="B8" s="511"/>
      <c r="C8" s="526" t="s">
        <v>425</v>
      </c>
      <c r="D8" s="526"/>
      <c r="E8" s="526"/>
      <c r="F8" s="526"/>
      <c r="G8" s="526"/>
      <c r="H8" s="526"/>
      <c r="I8" s="526"/>
      <c r="J8" s="526"/>
    </row>
    <row r="9" spans="1:15" ht="45" customHeight="1" x14ac:dyDescent="0.25">
      <c r="A9" s="544" t="s">
        <v>110</v>
      </c>
      <c r="B9" s="544"/>
      <c r="C9" s="544"/>
      <c r="D9" s="544"/>
      <c r="E9" s="544"/>
      <c r="F9" s="544"/>
      <c r="G9" s="544"/>
      <c r="H9" s="544"/>
      <c r="I9" s="544"/>
    </row>
    <row r="10" spans="1:15" x14ac:dyDescent="0.25">
      <c r="B10" s="543"/>
      <c r="C10" s="543"/>
      <c r="D10" s="543"/>
      <c r="E10" s="543"/>
      <c r="F10" s="543"/>
      <c r="G10" s="543"/>
      <c r="H10" s="543"/>
      <c r="I10" s="543"/>
    </row>
    <row r="11" spans="1:15" ht="15.75" customHeight="1" x14ac:dyDescent="0.25">
      <c r="A11" s="544" t="s">
        <v>111</v>
      </c>
      <c r="B11" s="544"/>
      <c r="C11" s="544"/>
    </row>
    <row r="12" spans="1:15" ht="6" customHeight="1" thickBot="1" x14ac:dyDescent="0.3"/>
    <row r="13" spans="1:15" s="2" customFormat="1" ht="31.5" customHeight="1" thickBot="1" x14ac:dyDescent="0.3">
      <c r="A13" s="545" t="s">
        <v>0</v>
      </c>
      <c r="B13" s="174" t="s">
        <v>1</v>
      </c>
      <c r="C13" s="546" t="s">
        <v>2</v>
      </c>
      <c r="D13" s="546" t="s">
        <v>3</v>
      </c>
      <c r="E13" s="547" t="s">
        <v>4</v>
      </c>
      <c r="F13" s="547" t="s">
        <v>5</v>
      </c>
      <c r="G13" s="547"/>
      <c r="H13" s="547" t="s">
        <v>6</v>
      </c>
      <c r="I13" s="547"/>
      <c r="J13" s="7"/>
      <c r="K13" s="8"/>
      <c r="L13" s="8"/>
      <c r="M13" s="8"/>
      <c r="N13" s="8"/>
      <c r="O13" s="8"/>
    </row>
    <row r="14" spans="1:15" s="2" customFormat="1" ht="16.5" thickBot="1" x14ac:dyDescent="0.3">
      <c r="A14" s="545"/>
      <c r="B14" s="174" t="s">
        <v>7</v>
      </c>
      <c r="C14" s="546"/>
      <c r="D14" s="546"/>
      <c r="E14" s="547"/>
      <c r="F14" s="73" t="s">
        <v>8</v>
      </c>
      <c r="G14" s="173" t="s">
        <v>9</v>
      </c>
      <c r="H14" s="173" t="s">
        <v>8</v>
      </c>
      <c r="I14" s="173" t="s">
        <v>9</v>
      </c>
      <c r="J14" s="7"/>
      <c r="K14" s="8"/>
      <c r="L14" s="8"/>
      <c r="M14" s="8"/>
      <c r="N14" s="8"/>
      <c r="O14" s="8"/>
    </row>
    <row r="15" spans="1:15" ht="16.5" thickBot="1" x14ac:dyDescent="0.3">
      <c r="A15" s="81"/>
      <c r="B15" s="81"/>
      <c r="C15" s="9"/>
      <c r="D15" s="10"/>
      <c r="E15" s="11"/>
      <c r="F15" s="57"/>
      <c r="G15" s="11"/>
      <c r="H15" s="11"/>
      <c r="I15" s="11"/>
    </row>
    <row r="16" spans="1:15" ht="16.5" thickBot="1" x14ac:dyDescent="0.3">
      <c r="A16" s="98"/>
      <c r="B16" s="82" t="s">
        <v>10</v>
      </c>
      <c r="C16" s="541" t="s">
        <v>425</v>
      </c>
      <c r="D16" s="541"/>
      <c r="E16" s="541"/>
      <c r="F16" s="542"/>
      <c r="G16" s="542"/>
      <c r="H16" s="542"/>
      <c r="I16" s="542"/>
      <c r="J16" s="1"/>
      <c r="L16" s="1"/>
      <c r="M16" s="1"/>
      <c r="N16" s="1"/>
      <c r="O16" s="1"/>
    </row>
    <row r="17" spans="1:15" ht="46.5" customHeight="1" x14ac:dyDescent="0.25">
      <c r="A17" s="93">
        <v>1</v>
      </c>
      <c r="B17" s="83" t="s">
        <v>11</v>
      </c>
      <c r="C17" s="13" t="s">
        <v>426</v>
      </c>
      <c r="D17" s="197" t="s">
        <v>16</v>
      </c>
      <c r="E17" s="485">
        <v>24</v>
      </c>
      <c r="F17" s="74"/>
      <c r="G17" s="51">
        <v>0</v>
      </c>
      <c r="H17" s="155"/>
      <c r="I17" s="51">
        <f>E17*G17</f>
        <v>0</v>
      </c>
      <c r="J17" s="175"/>
      <c r="L17" s="1"/>
      <c r="M17" s="1"/>
      <c r="N17" s="1"/>
      <c r="O17" s="1"/>
    </row>
    <row r="18" spans="1:15" x14ac:dyDescent="0.25">
      <c r="A18" s="99" t="s">
        <v>14</v>
      </c>
      <c r="B18" s="84" t="s">
        <v>15</v>
      </c>
      <c r="C18" s="18" t="s">
        <v>450</v>
      </c>
      <c r="D18" s="20" t="s">
        <v>16</v>
      </c>
      <c r="E18" s="486">
        <v>3</v>
      </c>
      <c r="F18" s="23">
        <v>0</v>
      </c>
      <c r="G18" s="24"/>
      <c r="H18" s="21">
        <f>E18*F18</f>
        <v>0</v>
      </c>
      <c r="I18" s="24"/>
      <c r="J18" s="175"/>
      <c r="L18" s="1"/>
      <c r="M18" s="1"/>
      <c r="N18" s="1"/>
      <c r="O18" s="1"/>
    </row>
    <row r="19" spans="1:15" x14ac:dyDescent="0.25">
      <c r="A19" s="99" t="s">
        <v>17</v>
      </c>
      <c r="B19" s="84" t="s">
        <v>15</v>
      </c>
      <c r="C19" s="18" t="s">
        <v>451</v>
      </c>
      <c r="D19" s="198" t="s">
        <v>16</v>
      </c>
      <c r="E19" s="486">
        <v>15</v>
      </c>
      <c r="F19" s="23">
        <v>0</v>
      </c>
      <c r="G19" s="24"/>
      <c r="H19" s="21">
        <f t="shared" ref="H19:H21" si="0">E19*F19</f>
        <v>0</v>
      </c>
      <c r="I19" s="24"/>
      <c r="J19" s="175"/>
      <c r="L19" s="1"/>
      <c r="M19" s="1"/>
      <c r="N19" s="1"/>
      <c r="O19" s="1"/>
    </row>
    <row r="20" spans="1:15" x14ac:dyDescent="0.25">
      <c r="A20" s="99" t="s">
        <v>18</v>
      </c>
      <c r="B20" s="84" t="s">
        <v>15</v>
      </c>
      <c r="C20" s="18" t="s">
        <v>452</v>
      </c>
      <c r="D20" s="26" t="s">
        <v>16</v>
      </c>
      <c r="E20" s="487">
        <v>4</v>
      </c>
      <c r="F20" s="36">
        <v>0</v>
      </c>
      <c r="G20" s="29"/>
      <c r="H20" s="21">
        <f t="shared" si="0"/>
        <v>0</v>
      </c>
      <c r="I20" s="29"/>
      <c r="J20" s="175"/>
      <c r="L20" s="1"/>
      <c r="M20" s="1"/>
      <c r="N20" s="1"/>
      <c r="O20" s="1"/>
    </row>
    <row r="21" spans="1:15" x14ac:dyDescent="0.25">
      <c r="A21" s="99" t="s">
        <v>19</v>
      </c>
      <c r="B21" s="84" t="s">
        <v>15</v>
      </c>
      <c r="C21" s="18" t="s">
        <v>453</v>
      </c>
      <c r="D21" s="26" t="s">
        <v>16</v>
      </c>
      <c r="E21" s="487">
        <v>2</v>
      </c>
      <c r="F21" s="36">
        <v>0</v>
      </c>
      <c r="G21" s="29"/>
      <c r="H21" s="21">
        <f t="shared" si="0"/>
        <v>0</v>
      </c>
      <c r="I21" s="29"/>
      <c r="J21" s="175"/>
      <c r="L21" s="1"/>
      <c r="M21" s="1"/>
      <c r="N21" s="1"/>
      <c r="O21" s="1"/>
    </row>
    <row r="22" spans="1:15" x14ac:dyDescent="0.25">
      <c r="A22" s="100" t="s">
        <v>22</v>
      </c>
      <c r="B22" s="86" t="s">
        <v>11</v>
      </c>
      <c r="C22" s="33" t="s">
        <v>432</v>
      </c>
      <c r="D22" s="31" t="s">
        <v>16</v>
      </c>
      <c r="E22" s="488">
        <f>E23+E24+E25+E26+E27+E28+E29+E30+E31+E32+E33</f>
        <v>69</v>
      </c>
      <c r="F22" s="496"/>
      <c r="G22" s="55">
        <v>0</v>
      </c>
      <c r="H22" s="154"/>
      <c r="I22" s="55">
        <f>E22*G22</f>
        <v>0</v>
      </c>
      <c r="J22" s="1"/>
      <c r="L22" s="1"/>
      <c r="M22" s="1"/>
      <c r="N22" s="1"/>
      <c r="O22" s="1"/>
    </row>
    <row r="23" spans="1:15" x14ac:dyDescent="0.25">
      <c r="A23" s="101" t="s">
        <v>23</v>
      </c>
      <c r="B23" s="85" t="s">
        <v>15</v>
      </c>
      <c r="C23" s="30" t="s">
        <v>427</v>
      </c>
      <c r="D23" s="31" t="s">
        <v>16</v>
      </c>
      <c r="E23" s="489">
        <v>18</v>
      </c>
      <c r="F23" s="496">
        <v>0</v>
      </c>
      <c r="G23" s="29"/>
      <c r="H23" s="493">
        <f>E23*F23</f>
        <v>0</v>
      </c>
      <c r="I23" s="29"/>
      <c r="J23" s="1"/>
      <c r="L23" s="1"/>
      <c r="M23" s="1"/>
      <c r="N23" s="1"/>
      <c r="O23" s="1"/>
    </row>
    <row r="24" spans="1:15" x14ac:dyDescent="0.25">
      <c r="A24" s="101" t="s">
        <v>191</v>
      </c>
      <c r="B24" s="85" t="s">
        <v>15</v>
      </c>
      <c r="C24" s="30" t="s">
        <v>428</v>
      </c>
      <c r="D24" s="31" t="s">
        <v>16</v>
      </c>
      <c r="E24" s="489">
        <v>20</v>
      </c>
      <c r="F24" s="496">
        <v>0</v>
      </c>
      <c r="G24" s="29"/>
      <c r="H24" s="493">
        <f>E24*F24</f>
        <v>0</v>
      </c>
      <c r="I24" s="29"/>
      <c r="J24" s="1"/>
      <c r="L24" s="1"/>
      <c r="M24" s="1"/>
      <c r="N24" s="1"/>
      <c r="O24" s="1"/>
    </row>
    <row r="25" spans="1:15" x14ac:dyDescent="0.25">
      <c r="A25" s="101" t="s">
        <v>192</v>
      </c>
      <c r="B25" s="85" t="s">
        <v>15</v>
      </c>
      <c r="C25" s="30" t="s">
        <v>435</v>
      </c>
      <c r="D25" s="31" t="s">
        <v>16</v>
      </c>
      <c r="E25" s="489">
        <v>2</v>
      </c>
      <c r="F25" s="496">
        <v>0</v>
      </c>
      <c r="G25" s="29"/>
      <c r="H25" s="493">
        <f>E25*F25</f>
        <v>0</v>
      </c>
      <c r="I25" s="29"/>
      <c r="J25" s="1"/>
      <c r="L25" s="1"/>
      <c r="M25" s="1"/>
      <c r="N25" s="1"/>
      <c r="O25" s="1"/>
    </row>
    <row r="26" spans="1:15" x14ac:dyDescent="0.25">
      <c r="A26" s="101" t="s">
        <v>392</v>
      </c>
      <c r="B26" s="85" t="s">
        <v>15</v>
      </c>
      <c r="C26" s="30" t="s">
        <v>431</v>
      </c>
      <c r="D26" s="31" t="s">
        <v>16</v>
      </c>
      <c r="E26" s="489">
        <v>6</v>
      </c>
      <c r="F26" s="496">
        <v>0</v>
      </c>
      <c r="G26" s="29"/>
      <c r="H26" s="493">
        <f t="shared" ref="H26:H33" si="1">E26*F26</f>
        <v>0</v>
      </c>
      <c r="I26" s="29"/>
      <c r="J26" s="1"/>
      <c r="L26" s="1"/>
      <c r="M26" s="1"/>
      <c r="N26" s="1"/>
      <c r="O26" s="1"/>
    </row>
    <row r="27" spans="1:15" x14ac:dyDescent="0.25">
      <c r="A27" s="101" t="s">
        <v>393</v>
      </c>
      <c r="B27" s="85" t="s">
        <v>15</v>
      </c>
      <c r="C27" s="30" t="s">
        <v>434</v>
      </c>
      <c r="D27" s="31" t="s">
        <v>16</v>
      </c>
      <c r="E27" s="489">
        <v>3</v>
      </c>
      <c r="F27" s="496">
        <v>0</v>
      </c>
      <c r="G27" s="29"/>
      <c r="H27" s="493">
        <f t="shared" si="1"/>
        <v>0</v>
      </c>
      <c r="I27" s="29"/>
      <c r="J27" s="1"/>
      <c r="L27" s="1"/>
      <c r="M27" s="1"/>
      <c r="N27" s="1"/>
      <c r="O27" s="1"/>
    </row>
    <row r="28" spans="1:15" x14ac:dyDescent="0.25">
      <c r="A28" s="101" t="s">
        <v>394</v>
      </c>
      <c r="B28" s="85" t="s">
        <v>15</v>
      </c>
      <c r="C28" s="30" t="s">
        <v>429</v>
      </c>
      <c r="D28" s="31" t="s">
        <v>16</v>
      </c>
      <c r="E28" s="489">
        <v>12</v>
      </c>
      <c r="F28" s="496">
        <v>0</v>
      </c>
      <c r="G28" s="29"/>
      <c r="H28" s="493">
        <f t="shared" si="1"/>
        <v>0</v>
      </c>
      <c r="I28" s="29"/>
      <c r="J28" s="1"/>
      <c r="L28" s="1"/>
      <c r="M28" s="1"/>
      <c r="N28" s="1"/>
      <c r="O28" s="1"/>
    </row>
    <row r="29" spans="1:15" x14ac:dyDescent="0.25">
      <c r="A29" s="101" t="s">
        <v>395</v>
      </c>
      <c r="B29" s="85" t="s">
        <v>15</v>
      </c>
      <c r="C29" s="30" t="s">
        <v>439</v>
      </c>
      <c r="D29" s="31" t="s">
        <v>16</v>
      </c>
      <c r="E29" s="489">
        <v>2</v>
      </c>
      <c r="F29" s="496">
        <v>0</v>
      </c>
      <c r="G29" s="29"/>
      <c r="H29" s="493">
        <f t="shared" si="1"/>
        <v>0</v>
      </c>
      <c r="I29" s="29"/>
      <c r="J29" s="1"/>
      <c r="L29" s="1"/>
      <c r="M29" s="1"/>
      <c r="N29" s="1"/>
      <c r="O29" s="1"/>
    </row>
    <row r="30" spans="1:15" x14ac:dyDescent="0.25">
      <c r="A30" s="101" t="s">
        <v>396</v>
      </c>
      <c r="B30" s="85" t="s">
        <v>15</v>
      </c>
      <c r="C30" s="30" t="s">
        <v>440</v>
      </c>
      <c r="D30" s="31" t="s">
        <v>16</v>
      </c>
      <c r="E30" s="489">
        <v>2</v>
      </c>
      <c r="F30" s="496">
        <v>0</v>
      </c>
      <c r="G30" s="29"/>
      <c r="H30" s="493">
        <f t="shared" si="1"/>
        <v>0</v>
      </c>
      <c r="I30" s="29"/>
      <c r="J30" s="1"/>
      <c r="L30" s="1"/>
      <c r="M30" s="1"/>
      <c r="N30" s="1"/>
      <c r="O30" s="1"/>
    </row>
    <row r="31" spans="1:15" x14ac:dyDescent="0.25">
      <c r="A31" s="101" t="s">
        <v>444</v>
      </c>
      <c r="B31" s="85" t="s">
        <v>15</v>
      </c>
      <c r="C31" s="30" t="s">
        <v>441</v>
      </c>
      <c r="D31" s="31" t="s">
        <v>16</v>
      </c>
      <c r="E31" s="489">
        <v>2</v>
      </c>
      <c r="F31" s="496">
        <v>0</v>
      </c>
      <c r="G31" s="29"/>
      <c r="H31" s="493">
        <f t="shared" si="1"/>
        <v>0</v>
      </c>
      <c r="I31" s="29"/>
      <c r="J31" s="1"/>
      <c r="L31" s="1"/>
      <c r="M31" s="1"/>
      <c r="N31" s="1"/>
      <c r="O31" s="1"/>
    </row>
    <row r="32" spans="1:15" x14ac:dyDescent="0.25">
      <c r="A32" s="101" t="s">
        <v>445</v>
      </c>
      <c r="B32" s="85" t="s">
        <v>15</v>
      </c>
      <c r="C32" s="30" t="s">
        <v>442</v>
      </c>
      <c r="D32" s="31" t="s">
        <v>16</v>
      </c>
      <c r="E32" s="489">
        <v>1</v>
      </c>
      <c r="F32" s="496">
        <v>0</v>
      </c>
      <c r="G32" s="29"/>
      <c r="H32" s="493">
        <f t="shared" si="1"/>
        <v>0</v>
      </c>
      <c r="I32" s="29"/>
      <c r="J32" s="1"/>
      <c r="L32" s="1"/>
      <c r="M32" s="1"/>
      <c r="N32" s="1"/>
      <c r="O32" s="1"/>
    </row>
    <row r="33" spans="1:15" x14ac:dyDescent="0.25">
      <c r="A33" s="101" t="s">
        <v>446</v>
      </c>
      <c r="B33" s="85" t="s">
        <v>15</v>
      </c>
      <c r="C33" s="30" t="s">
        <v>443</v>
      </c>
      <c r="D33" s="31" t="s">
        <v>16</v>
      </c>
      <c r="E33" s="489">
        <v>1</v>
      </c>
      <c r="F33" s="496">
        <v>0</v>
      </c>
      <c r="G33" s="29"/>
      <c r="H33" s="493">
        <f t="shared" si="1"/>
        <v>0</v>
      </c>
      <c r="I33" s="29"/>
      <c r="J33" s="1"/>
      <c r="L33" s="1"/>
      <c r="M33" s="1"/>
      <c r="N33" s="1"/>
      <c r="O33" s="1"/>
    </row>
    <row r="34" spans="1:15" ht="33" customHeight="1" x14ac:dyDescent="0.25">
      <c r="A34" s="100" t="s">
        <v>24</v>
      </c>
      <c r="B34" s="87" t="s">
        <v>11</v>
      </c>
      <c r="C34" s="33" t="s">
        <v>433</v>
      </c>
      <c r="D34" s="34" t="s">
        <v>16</v>
      </c>
      <c r="E34" s="488">
        <v>10</v>
      </c>
      <c r="F34" s="497"/>
      <c r="G34" s="55">
        <v>0</v>
      </c>
      <c r="H34" s="154"/>
      <c r="I34" s="55">
        <f>E34*G34</f>
        <v>0</v>
      </c>
      <c r="J34" s="1"/>
      <c r="L34" s="1"/>
      <c r="M34" s="1"/>
      <c r="N34" s="1"/>
      <c r="O34" s="1"/>
    </row>
    <row r="35" spans="1:15" x14ac:dyDescent="0.25">
      <c r="A35" s="101" t="s">
        <v>26</v>
      </c>
      <c r="B35" s="85" t="s">
        <v>15</v>
      </c>
      <c r="C35" s="30" t="s">
        <v>430</v>
      </c>
      <c r="D35" s="31" t="s">
        <v>16</v>
      </c>
      <c r="E35" s="489">
        <v>4</v>
      </c>
      <c r="F35" s="496">
        <v>0</v>
      </c>
      <c r="G35" s="29"/>
      <c r="H35" s="493">
        <f>E35*F35</f>
        <v>0</v>
      </c>
      <c r="I35" s="29"/>
      <c r="J35" s="1"/>
      <c r="L35" s="1"/>
      <c r="M35" s="1"/>
      <c r="N35" s="1"/>
      <c r="O35" s="1"/>
    </row>
    <row r="36" spans="1:15" x14ac:dyDescent="0.25">
      <c r="A36" s="101" t="s">
        <v>195</v>
      </c>
      <c r="B36" s="85" t="s">
        <v>15</v>
      </c>
      <c r="C36" s="30" t="s">
        <v>436</v>
      </c>
      <c r="D36" s="31" t="s">
        <v>16</v>
      </c>
      <c r="E36" s="489">
        <v>3</v>
      </c>
      <c r="F36" s="496">
        <v>0</v>
      </c>
      <c r="G36" s="29"/>
      <c r="H36" s="493">
        <f>E36*F36</f>
        <v>0</v>
      </c>
      <c r="I36" s="29"/>
      <c r="J36" s="1"/>
      <c r="L36" s="1"/>
      <c r="M36" s="1"/>
      <c r="N36" s="1"/>
      <c r="O36" s="1"/>
    </row>
    <row r="37" spans="1:15" x14ac:dyDescent="0.25">
      <c r="A37" s="101" t="s">
        <v>196</v>
      </c>
      <c r="B37" s="85" t="s">
        <v>15</v>
      </c>
      <c r="C37" s="30" t="s">
        <v>438</v>
      </c>
      <c r="D37" s="31" t="s">
        <v>16</v>
      </c>
      <c r="E37" s="489">
        <v>1</v>
      </c>
      <c r="F37" s="496">
        <v>0</v>
      </c>
      <c r="G37" s="29"/>
      <c r="H37" s="493">
        <f>E37*F37</f>
        <v>0</v>
      </c>
      <c r="I37" s="29"/>
      <c r="J37" s="1"/>
      <c r="L37" s="1"/>
      <c r="M37" s="1"/>
      <c r="N37" s="1"/>
      <c r="O37" s="1"/>
    </row>
    <row r="38" spans="1:15" x14ac:dyDescent="0.25">
      <c r="A38" s="101" t="s">
        <v>215</v>
      </c>
      <c r="B38" s="85" t="s">
        <v>15</v>
      </c>
      <c r="C38" s="30" t="s">
        <v>437</v>
      </c>
      <c r="D38" s="31" t="s">
        <v>16</v>
      </c>
      <c r="E38" s="489">
        <v>2</v>
      </c>
      <c r="F38" s="496">
        <v>0</v>
      </c>
      <c r="G38" s="29"/>
      <c r="H38" s="493">
        <f>E38*F38</f>
        <v>0</v>
      </c>
      <c r="I38" s="29"/>
      <c r="J38" s="1"/>
      <c r="L38" s="1"/>
      <c r="M38" s="1"/>
      <c r="N38" s="1"/>
      <c r="O38" s="1"/>
    </row>
    <row r="39" spans="1:15" ht="28.5" x14ac:dyDescent="0.25">
      <c r="A39" s="100" t="s">
        <v>27</v>
      </c>
      <c r="B39" s="87" t="s">
        <v>11</v>
      </c>
      <c r="C39" s="33" t="s">
        <v>447</v>
      </c>
      <c r="D39" s="34" t="s">
        <v>339</v>
      </c>
      <c r="E39" s="488">
        <f>24</f>
        <v>24</v>
      </c>
      <c r="F39" s="497"/>
      <c r="G39" s="55">
        <v>0</v>
      </c>
      <c r="H39" s="154"/>
      <c r="I39" s="55">
        <f>E39*G39</f>
        <v>0</v>
      </c>
      <c r="J39" s="1"/>
      <c r="L39" s="1"/>
      <c r="M39" s="1"/>
      <c r="N39" s="1"/>
      <c r="O39" s="1"/>
    </row>
    <row r="40" spans="1:15" ht="30" x14ac:dyDescent="0.25">
      <c r="A40" s="105" t="s">
        <v>28</v>
      </c>
      <c r="B40" s="113" t="s">
        <v>15</v>
      </c>
      <c r="C40" s="114" t="s">
        <v>448</v>
      </c>
      <c r="D40" s="115" t="s">
        <v>115</v>
      </c>
      <c r="E40" s="490">
        <f>24*30</f>
        <v>720</v>
      </c>
      <c r="F40" s="498">
        <v>0</v>
      </c>
      <c r="G40" s="63"/>
      <c r="H40" s="78">
        <f>E40*F40</f>
        <v>0</v>
      </c>
      <c r="I40" s="63"/>
      <c r="J40" s="1"/>
      <c r="L40" s="1"/>
      <c r="M40" s="1"/>
      <c r="N40" s="1"/>
      <c r="O40" s="1"/>
    </row>
    <row r="41" spans="1:15" ht="29.25" thickBot="1" x14ac:dyDescent="0.3">
      <c r="A41" s="102" t="s">
        <v>116</v>
      </c>
      <c r="B41" s="200" t="s">
        <v>11</v>
      </c>
      <c r="C41" s="58" t="s">
        <v>463</v>
      </c>
      <c r="D41" s="201" t="s">
        <v>449</v>
      </c>
      <c r="E41" s="491">
        <v>24</v>
      </c>
      <c r="F41" s="28"/>
      <c r="G41" s="55">
        <v>0</v>
      </c>
      <c r="H41" s="154"/>
      <c r="I41" s="55">
        <f>E41*G41</f>
        <v>0</v>
      </c>
      <c r="J41" s="1"/>
      <c r="L41" s="1"/>
      <c r="M41" s="1"/>
      <c r="N41" s="1"/>
      <c r="O41" s="1"/>
    </row>
    <row r="42" spans="1:15" ht="16.5" thickBot="1" x14ac:dyDescent="0.3">
      <c r="A42" s="92"/>
      <c r="B42" s="94"/>
      <c r="C42" s="13" t="s">
        <v>49</v>
      </c>
      <c r="D42" s="60"/>
      <c r="E42" s="492"/>
      <c r="F42" s="74"/>
      <c r="G42" s="17"/>
      <c r="H42" s="199">
        <f>SUM(H18:H41)</f>
        <v>0</v>
      </c>
      <c r="I42" s="499">
        <f>SUM(I17:I41)</f>
        <v>0</v>
      </c>
      <c r="J42" s="1"/>
      <c r="L42" s="1"/>
      <c r="M42" s="1"/>
      <c r="N42" s="1"/>
      <c r="O42" s="1"/>
    </row>
    <row r="43" spans="1:15" ht="16.5" thickBot="1" x14ac:dyDescent="0.3">
      <c r="A43" s="110"/>
      <c r="B43" s="96"/>
      <c r="C43" s="67" t="s">
        <v>454</v>
      </c>
      <c r="D43" s="68"/>
      <c r="E43" s="27"/>
      <c r="F43" s="36"/>
      <c r="G43" s="29"/>
      <c r="H43" s="494"/>
      <c r="I43" s="173">
        <f>H42+I42</f>
        <v>0</v>
      </c>
      <c r="L43" s="1"/>
      <c r="M43" s="1"/>
      <c r="N43" s="1"/>
      <c r="O43" s="1"/>
    </row>
    <row r="44" spans="1:15" ht="16.5" thickBot="1" x14ac:dyDescent="0.3">
      <c r="A44" s="112"/>
      <c r="B44" s="97"/>
      <c r="C44" s="69" t="s">
        <v>107</v>
      </c>
      <c r="D44" s="70"/>
      <c r="E44" s="48"/>
      <c r="F44" s="59"/>
      <c r="G44" s="50"/>
      <c r="H44" s="495"/>
      <c r="I44" s="66">
        <f>I43/1.2*20%</f>
        <v>0</v>
      </c>
      <c r="L44" s="1"/>
      <c r="M44" s="1"/>
      <c r="N44" s="1"/>
      <c r="O44" s="1"/>
    </row>
  </sheetData>
  <mergeCells count="15">
    <mergeCell ref="A9:I9"/>
    <mergeCell ref="G1:I1"/>
    <mergeCell ref="D2:I2"/>
    <mergeCell ref="A3:B3"/>
    <mergeCell ref="C7:J7"/>
    <mergeCell ref="C8:J8"/>
    <mergeCell ref="C16:I16"/>
    <mergeCell ref="B10:I10"/>
    <mergeCell ref="A11:C11"/>
    <mergeCell ref="A13:A14"/>
    <mergeCell ref="C13:C14"/>
    <mergeCell ref="D13:D14"/>
    <mergeCell ref="E13:E14"/>
    <mergeCell ref="F13:G13"/>
    <mergeCell ref="H13:I13"/>
  </mergeCells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2EB3-269D-4C5E-A8BE-2BA816299859}">
  <dimension ref="A1:O95"/>
  <sheetViews>
    <sheetView workbookViewId="0">
      <selection activeCell="J9" sqref="J9"/>
    </sheetView>
  </sheetViews>
  <sheetFormatPr defaultRowHeight="15.75" x14ac:dyDescent="0.25"/>
  <cols>
    <col min="1" max="1" width="7" style="79" customWidth="1"/>
    <col min="2" max="2" width="16.7109375" style="79" customWidth="1"/>
    <col min="3" max="3" width="61.7109375" style="1" customWidth="1"/>
    <col min="4" max="4" width="9.7109375" style="2" customWidth="1"/>
    <col min="5" max="5" width="10.7109375" style="3" bestFit="1" customWidth="1"/>
    <col min="6" max="8" width="13.42578125" style="3" customWidth="1"/>
    <col min="9" max="9" width="15.28515625" style="3" customWidth="1"/>
    <col min="10" max="10" width="14.140625" style="4" customWidth="1"/>
    <col min="11" max="11" width="19.28515625" style="5" customWidth="1"/>
    <col min="12" max="12" width="12.28515625" style="5" customWidth="1"/>
    <col min="13" max="13" width="19.42578125" style="5" customWidth="1"/>
    <col min="14" max="15" width="12.28515625" style="5" customWidth="1"/>
    <col min="16" max="256" width="9.140625" style="1"/>
    <col min="257" max="257" width="7" style="1" customWidth="1"/>
    <col min="258" max="258" width="15.28515625" style="1" customWidth="1"/>
    <col min="259" max="259" width="50.85546875" style="1" customWidth="1"/>
    <col min="260" max="260" width="7" style="1" customWidth="1"/>
    <col min="261" max="261" width="9.140625" style="1"/>
    <col min="262" max="265" width="13.42578125" style="1" customWidth="1"/>
    <col min="266" max="266" width="17.42578125" style="1" customWidth="1"/>
    <col min="267" max="267" width="16.42578125" style="1" customWidth="1"/>
    <col min="268" max="512" width="9.140625" style="1"/>
    <col min="513" max="513" width="7" style="1" customWidth="1"/>
    <col min="514" max="514" width="15.28515625" style="1" customWidth="1"/>
    <col min="515" max="515" width="50.85546875" style="1" customWidth="1"/>
    <col min="516" max="516" width="7" style="1" customWidth="1"/>
    <col min="517" max="517" width="9.140625" style="1"/>
    <col min="518" max="521" width="13.42578125" style="1" customWidth="1"/>
    <col min="522" max="522" width="17.42578125" style="1" customWidth="1"/>
    <col min="523" max="523" width="16.42578125" style="1" customWidth="1"/>
    <col min="524" max="768" width="9.140625" style="1"/>
    <col min="769" max="769" width="7" style="1" customWidth="1"/>
    <col min="770" max="770" width="15.28515625" style="1" customWidth="1"/>
    <col min="771" max="771" width="50.85546875" style="1" customWidth="1"/>
    <col min="772" max="772" width="7" style="1" customWidth="1"/>
    <col min="773" max="773" width="9.140625" style="1"/>
    <col min="774" max="777" width="13.42578125" style="1" customWidth="1"/>
    <col min="778" max="778" width="17.42578125" style="1" customWidth="1"/>
    <col min="779" max="779" width="16.42578125" style="1" customWidth="1"/>
    <col min="780" max="1024" width="9.140625" style="1"/>
    <col min="1025" max="1025" width="7" style="1" customWidth="1"/>
    <col min="1026" max="1026" width="15.28515625" style="1" customWidth="1"/>
    <col min="1027" max="1027" width="50.85546875" style="1" customWidth="1"/>
    <col min="1028" max="1028" width="7" style="1" customWidth="1"/>
    <col min="1029" max="1029" width="9.140625" style="1"/>
    <col min="1030" max="1033" width="13.42578125" style="1" customWidth="1"/>
    <col min="1034" max="1034" width="17.42578125" style="1" customWidth="1"/>
    <col min="1035" max="1035" width="16.42578125" style="1" customWidth="1"/>
    <col min="1036" max="1280" width="9.140625" style="1"/>
    <col min="1281" max="1281" width="7" style="1" customWidth="1"/>
    <col min="1282" max="1282" width="15.28515625" style="1" customWidth="1"/>
    <col min="1283" max="1283" width="50.85546875" style="1" customWidth="1"/>
    <col min="1284" max="1284" width="7" style="1" customWidth="1"/>
    <col min="1285" max="1285" width="9.140625" style="1"/>
    <col min="1286" max="1289" width="13.42578125" style="1" customWidth="1"/>
    <col min="1290" max="1290" width="17.42578125" style="1" customWidth="1"/>
    <col min="1291" max="1291" width="16.42578125" style="1" customWidth="1"/>
    <col min="1292" max="1536" width="9.140625" style="1"/>
    <col min="1537" max="1537" width="7" style="1" customWidth="1"/>
    <col min="1538" max="1538" width="15.28515625" style="1" customWidth="1"/>
    <col min="1539" max="1539" width="50.85546875" style="1" customWidth="1"/>
    <col min="1540" max="1540" width="7" style="1" customWidth="1"/>
    <col min="1541" max="1541" width="9.140625" style="1"/>
    <col min="1542" max="1545" width="13.42578125" style="1" customWidth="1"/>
    <col min="1546" max="1546" width="17.42578125" style="1" customWidth="1"/>
    <col min="1547" max="1547" width="16.42578125" style="1" customWidth="1"/>
    <col min="1548" max="1792" width="9.140625" style="1"/>
    <col min="1793" max="1793" width="7" style="1" customWidth="1"/>
    <col min="1794" max="1794" width="15.28515625" style="1" customWidth="1"/>
    <col min="1795" max="1795" width="50.85546875" style="1" customWidth="1"/>
    <col min="1796" max="1796" width="7" style="1" customWidth="1"/>
    <col min="1797" max="1797" width="9.140625" style="1"/>
    <col min="1798" max="1801" width="13.42578125" style="1" customWidth="1"/>
    <col min="1802" max="1802" width="17.42578125" style="1" customWidth="1"/>
    <col min="1803" max="1803" width="16.42578125" style="1" customWidth="1"/>
    <col min="1804" max="2048" width="9.140625" style="1"/>
    <col min="2049" max="2049" width="7" style="1" customWidth="1"/>
    <col min="2050" max="2050" width="15.28515625" style="1" customWidth="1"/>
    <col min="2051" max="2051" width="50.85546875" style="1" customWidth="1"/>
    <col min="2052" max="2052" width="7" style="1" customWidth="1"/>
    <col min="2053" max="2053" width="9.140625" style="1"/>
    <col min="2054" max="2057" width="13.42578125" style="1" customWidth="1"/>
    <col min="2058" max="2058" width="17.42578125" style="1" customWidth="1"/>
    <col min="2059" max="2059" width="16.42578125" style="1" customWidth="1"/>
    <col min="2060" max="2304" width="9.140625" style="1"/>
    <col min="2305" max="2305" width="7" style="1" customWidth="1"/>
    <col min="2306" max="2306" width="15.28515625" style="1" customWidth="1"/>
    <col min="2307" max="2307" width="50.85546875" style="1" customWidth="1"/>
    <col min="2308" max="2308" width="7" style="1" customWidth="1"/>
    <col min="2309" max="2309" width="9.140625" style="1"/>
    <col min="2310" max="2313" width="13.42578125" style="1" customWidth="1"/>
    <col min="2314" max="2314" width="17.42578125" style="1" customWidth="1"/>
    <col min="2315" max="2315" width="16.42578125" style="1" customWidth="1"/>
    <col min="2316" max="2560" width="9.140625" style="1"/>
    <col min="2561" max="2561" width="7" style="1" customWidth="1"/>
    <col min="2562" max="2562" width="15.28515625" style="1" customWidth="1"/>
    <col min="2563" max="2563" width="50.85546875" style="1" customWidth="1"/>
    <col min="2564" max="2564" width="7" style="1" customWidth="1"/>
    <col min="2565" max="2565" width="9.140625" style="1"/>
    <col min="2566" max="2569" width="13.42578125" style="1" customWidth="1"/>
    <col min="2570" max="2570" width="17.42578125" style="1" customWidth="1"/>
    <col min="2571" max="2571" width="16.42578125" style="1" customWidth="1"/>
    <col min="2572" max="2816" width="9.140625" style="1"/>
    <col min="2817" max="2817" width="7" style="1" customWidth="1"/>
    <col min="2818" max="2818" width="15.28515625" style="1" customWidth="1"/>
    <col min="2819" max="2819" width="50.85546875" style="1" customWidth="1"/>
    <col min="2820" max="2820" width="7" style="1" customWidth="1"/>
    <col min="2821" max="2821" width="9.140625" style="1"/>
    <col min="2822" max="2825" width="13.42578125" style="1" customWidth="1"/>
    <col min="2826" max="2826" width="17.42578125" style="1" customWidth="1"/>
    <col min="2827" max="2827" width="16.42578125" style="1" customWidth="1"/>
    <col min="2828" max="3072" width="9.140625" style="1"/>
    <col min="3073" max="3073" width="7" style="1" customWidth="1"/>
    <col min="3074" max="3074" width="15.28515625" style="1" customWidth="1"/>
    <col min="3075" max="3075" width="50.85546875" style="1" customWidth="1"/>
    <col min="3076" max="3076" width="7" style="1" customWidth="1"/>
    <col min="3077" max="3077" width="9.140625" style="1"/>
    <col min="3078" max="3081" width="13.42578125" style="1" customWidth="1"/>
    <col min="3082" max="3082" width="17.42578125" style="1" customWidth="1"/>
    <col min="3083" max="3083" width="16.42578125" style="1" customWidth="1"/>
    <col min="3084" max="3328" width="9.140625" style="1"/>
    <col min="3329" max="3329" width="7" style="1" customWidth="1"/>
    <col min="3330" max="3330" width="15.28515625" style="1" customWidth="1"/>
    <col min="3331" max="3331" width="50.85546875" style="1" customWidth="1"/>
    <col min="3332" max="3332" width="7" style="1" customWidth="1"/>
    <col min="3333" max="3333" width="9.140625" style="1"/>
    <col min="3334" max="3337" width="13.42578125" style="1" customWidth="1"/>
    <col min="3338" max="3338" width="17.42578125" style="1" customWidth="1"/>
    <col min="3339" max="3339" width="16.42578125" style="1" customWidth="1"/>
    <col min="3340" max="3584" width="9.140625" style="1"/>
    <col min="3585" max="3585" width="7" style="1" customWidth="1"/>
    <col min="3586" max="3586" width="15.28515625" style="1" customWidth="1"/>
    <col min="3587" max="3587" width="50.85546875" style="1" customWidth="1"/>
    <col min="3588" max="3588" width="7" style="1" customWidth="1"/>
    <col min="3589" max="3589" width="9.140625" style="1"/>
    <col min="3590" max="3593" width="13.42578125" style="1" customWidth="1"/>
    <col min="3594" max="3594" width="17.42578125" style="1" customWidth="1"/>
    <col min="3595" max="3595" width="16.42578125" style="1" customWidth="1"/>
    <col min="3596" max="3840" width="9.140625" style="1"/>
    <col min="3841" max="3841" width="7" style="1" customWidth="1"/>
    <col min="3842" max="3842" width="15.28515625" style="1" customWidth="1"/>
    <col min="3843" max="3843" width="50.85546875" style="1" customWidth="1"/>
    <col min="3844" max="3844" width="7" style="1" customWidth="1"/>
    <col min="3845" max="3845" width="9.140625" style="1"/>
    <col min="3846" max="3849" width="13.42578125" style="1" customWidth="1"/>
    <col min="3850" max="3850" width="17.42578125" style="1" customWidth="1"/>
    <col min="3851" max="3851" width="16.42578125" style="1" customWidth="1"/>
    <col min="3852" max="4096" width="9.140625" style="1"/>
    <col min="4097" max="4097" width="7" style="1" customWidth="1"/>
    <col min="4098" max="4098" width="15.28515625" style="1" customWidth="1"/>
    <col min="4099" max="4099" width="50.85546875" style="1" customWidth="1"/>
    <col min="4100" max="4100" width="7" style="1" customWidth="1"/>
    <col min="4101" max="4101" width="9.140625" style="1"/>
    <col min="4102" max="4105" width="13.42578125" style="1" customWidth="1"/>
    <col min="4106" max="4106" width="17.42578125" style="1" customWidth="1"/>
    <col min="4107" max="4107" width="16.42578125" style="1" customWidth="1"/>
    <col min="4108" max="4352" width="9.140625" style="1"/>
    <col min="4353" max="4353" width="7" style="1" customWidth="1"/>
    <col min="4354" max="4354" width="15.28515625" style="1" customWidth="1"/>
    <col min="4355" max="4355" width="50.85546875" style="1" customWidth="1"/>
    <col min="4356" max="4356" width="7" style="1" customWidth="1"/>
    <col min="4357" max="4357" width="9.140625" style="1"/>
    <col min="4358" max="4361" width="13.42578125" style="1" customWidth="1"/>
    <col min="4362" max="4362" width="17.42578125" style="1" customWidth="1"/>
    <col min="4363" max="4363" width="16.42578125" style="1" customWidth="1"/>
    <col min="4364" max="4608" width="9.140625" style="1"/>
    <col min="4609" max="4609" width="7" style="1" customWidth="1"/>
    <col min="4610" max="4610" width="15.28515625" style="1" customWidth="1"/>
    <col min="4611" max="4611" width="50.85546875" style="1" customWidth="1"/>
    <col min="4612" max="4612" width="7" style="1" customWidth="1"/>
    <col min="4613" max="4613" width="9.140625" style="1"/>
    <col min="4614" max="4617" width="13.42578125" style="1" customWidth="1"/>
    <col min="4618" max="4618" width="17.42578125" style="1" customWidth="1"/>
    <col min="4619" max="4619" width="16.42578125" style="1" customWidth="1"/>
    <col min="4620" max="4864" width="9.140625" style="1"/>
    <col min="4865" max="4865" width="7" style="1" customWidth="1"/>
    <col min="4866" max="4866" width="15.28515625" style="1" customWidth="1"/>
    <col min="4867" max="4867" width="50.85546875" style="1" customWidth="1"/>
    <col min="4868" max="4868" width="7" style="1" customWidth="1"/>
    <col min="4869" max="4869" width="9.140625" style="1"/>
    <col min="4870" max="4873" width="13.42578125" style="1" customWidth="1"/>
    <col min="4874" max="4874" width="17.42578125" style="1" customWidth="1"/>
    <col min="4875" max="4875" width="16.42578125" style="1" customWidth="1"/>
    <col min="4876" max="5120" width="9.140625" style="1"/>
    <col min="5121" max="5121" width="7" style="1" customWidth="1"/>
    <col min="5122" max="5122" width="15.28515625" style="1" customWidth="1"/>
    <col min="5123" max="5123" width="50.85546875" style="1" customWidth="1"/>
    <col min="5124" max="5124" width="7" style="1" customWidth="1"/>
    <col min="5125" max="5125" width="9.140625" style="1"/>
    <col min="5126" max="5129" width="13.42578125" style="1" customWidth="1"/>
    <col min="5130" max="5130" width="17.42578125" style="1" customWidth="1"/>
    <col min="5131" max="5131" width="16.42578125" style="1" customWidth="1"/>
    <col min="5132" max="5376" width="9.140625" style="1"/>
    <col min="5377" max="5377" width="7" style="1" customWidth="1"/>
    <col min="5378" max="5378" width="15.28515625" style="1" customWidth="1"/>
    <col min="5379" max="5379" width="50.85546875" style="1" customWidth="1"/>
    <col min="5380" max="5380" width="7" style="1" customWidth="1"/>
    <col min="5381" max="5381" width="9.140625" style="1"/>
    <col min="5382" max="5385" width="13.42578125" style="1" customWidth="1"/>
    <col min="5386" max="5386" width="17.42578125" style="1" customWidth="1"/>
    <col min="5387" max="5387" width="16.42578125" style="1" customWidth="1"/>
    <col min="5388" max="5632" width="9.140625" style="1"/>
    <col min="5633" max="5633" width="7" style="1" customWidth="1"/>
    <col min="5634" max="5634" width="15.28515625" style="1" customWidth="1"/>
    <col min="5635" max="5635" width="50.85546875" style="1" customWidth="1"/>
    <col min="5636" max="5636" width="7" style="1" customWidth="1"/>
    <col min="5637" max="5637" width="9.140625" style="1"/>
    <col min="5638" max="5641" width="13.42578125" style="1" customWidth="1"/>
    <col min="5642" max="5642" width="17.42578125" style="1" customWidth="1"/>
    <col min="5643" max="5643" width="16.42578125" style="1" customWidth="1"/>
    <col min="5644" max="5888" width="9.140625" style="1"/>
    <col min="5889" max="5889" width="7" style="1" customWidth="1"/>
    <col min="5890" max="5890" width="15.28515625" style="1" customWidth="1"/>
    <col min="5891" max="5891" width="50.85546875" style="1" customWidth="1"/>
    <col min="5892" max="5892" width="7" style="1" customWidth="1"/>
    <col min="5893" max="5893" width="9.140625" style="1"/>
    <col min="5894" max="5897" width="13.42578125" style="1" customWidth="1"/>
    <col min="5898" max="5898" width="17.42578125" style="1" customWidth="1"/>
    <col min="5899" max="5899" width="16.42578125" style="1" customWidth="1"/>
    <col min="5900" max="6144" width="9.140625" style="1"/>
    <col min="6145" max="6145" width="7" style="1" customWidth="1"/>
    <col min="6146" max="6146" width="15.28515625" style="1" customWidth="1"/>
    <col min="6147" max="6147" width="50.85546875" style="1" customWidth="1"/>
    <col min="6148" max="6148" width="7" style="1" customWidth="1"/>
    <col min="6149" max="6149" width="9.140625" style="1"/>
    <col min="6150" max="6153" width="13.42578125" style="1" customWidth="1"/>
    <col min="6154" max="6154" width="17.42578125" style="1" customWidth="1"/>
    <col min="6155" max="6155" width="16.42578125" style="1" customWidth="1"/>
    <col min="6156" max="6400" width="9.140625" style="1"/>
    <col min="6401" max="6401" width="7" style="1" customWidth="1"/>
    <col min="6402" max="6402" width="15.28515625" style="1" customWidth="1"/>
    <col min="6403" max="6403" width="50.85546875" style="1" customWidth="1"/>
    <col min="6404" max="6404" width="7" style="1" customWidth="1"/>
    <col min="6405" max="6405" width="9.140625" style="1"/>
    <col min="6406" max="6409" width="13.42578125" style="1" customWidth="1"/>
    <col min="6410" max="6410" width="17.42578125" style="1" customWidth="1"/>
    <col min="6411" max="6411" width="16.42578125" style="1" customWidth="1"/>
    <col min="6412" max="6656" width="9.140625" style="1"/>
    <col min="6657" max="6657" width="7" style="1" customWidth="1"/>
    <col min="6658" max="6658" width="15.28515625" style="1" customWidth="1"/>
    <col min="6659" max="6659" width="50.85546875" style="1" customWidth="1"/>
    <col min="6660" max="6660" width="7" style="1" customWidth="1"/>
    <col min="6661" max="6661" width="9.140625" style="1"/>
    <col min="6662" max="6665" width="13.42578125" style="1" customWidth="1"/>
    <col min="6666" max="6666" width="17.42578125" style="1" customWidth="1"/>
    <col min="6667" max="6667" width="16.42578125" style="1" customWidth="1"/>
    <col min="6668" max="6912" width="9.140625" style="1"/>
    <col min="6913" max="6913" width="7" style="1" customWidth="1"/>
    <col min="6914" max="6914" width="15.28515625" style="1" customWidth="1"/>
    <col min="6915" max="6915" width="50.85546875" style="1" customWidth="1"/>
    <col min="6916" max="6916" width="7" style="1" customWidth="1"/>
    <col min="6917" max="6917" width="9.140625" style="1"/>
    <col min="6918" max="6921" width="13.42578125" style="1" customWidth="1"/>
    <col min="6922" max="6922" width="17.42578125" style="1" customWidth="1"/>
    <col min="6923" max="6923" width="16.42578125" style="1" customWidth="1"/>
    <col min="6924" max="7168" width="9.140625" style="1"/>
    <col min="7169" max="7169" width="7" style="1" customWidth="1"/>
    <col min="7170" max="7170" width="15.28515625" style="1" customWidth="1"/>
    <col min="7171" max="7171" width="50.85546875" style="1" customWidth="1"/>
    <col min="7172" max="7172" width="7" style="1" customWidth="1"/>
    <col min="7173" max="7173" width="9.140625" style="1"/>
    <col min="7174" max="7177" width="13.42578125" style="1" customWidth="1"/>
    <col min="7178" max="7178" width="17.42578125" style="1" customWidth="1"/>
    <col min="7179" max="7179" width="16.42578125" style="1" customWidth="1"/>
    <col min="7180" max="7424" width="9.140625" style="1"/>
    <col min="7425" max="7425" width="7" style="1" customWidth="1"/>
    <col min="7426" max="7426" width="15.28515625" style="1" customWidth="1"/>
    <col min="7427" max="7427" width="50.85546875" style="1" customWidth="1"/>
    <col min="7428" max="7428" width="7" style="1" customWidth="1"/>
    <col min="7429" max="7429" width="9.140625" style="1"/>
    <col min="7430" max="7433" width="13.42578125" style="1" customWidth="1"/>
    <col min="7434" max="7434" width="17.42578125" style="1" customWidth="1"/>
    <col min="7435" max="7435" width="16.42578125" style="1" customWidth="1"/>
    <col min="7436" max="7680" width="9.140625" style="1"/>
    <col min="7681" max="7681" width="7" style="1" customWidth="1"/>
    <col min="7682" max="7682" width="15.28515625" style="1" customWidth="1"/>
    <col min="7683" max="7683" width="50.85546875" style="1" customWidth="1"/>
    <col min="7684" max="7684" width="7" style="1" customWidth="1"/>
    <col min="7685" max="7685" width="9.140625" style="1"/>
    <col min="7686" max="7689" width="13.42578125" style="1" customWidth="1"/>
    <col min="7690" max="7690" width="17.42578125" style="1" customWidth="1"/>
    <col min="7691" max="7691" width="16.42578125" style="1" customWidth="1"/>
    <col min="7692" max="7936" width="9.140625" style="1"/>
    <col min="7937" max="7937" width="7" style="1" customWidth="1"/>
    <col min="7938" max="7938" width="15.28515625" style="1" customWidth="1"/>
    <col min="7939" max="7939" width="50.85546875" style="1" customWidth="1"/>
    <col min="7940" max="7940" width="7" style="1" customWidth="1"/>
    <col min="7941" max="7941" width="9.140625" style="1"/>
    <col min="7942" max="7945" width="13.42578125" style="1" customWidth="1"/>
    <col min="7946" max="7946" width="17.42578125" style="1" customWidth="1"/>
    <col min="7947" max="7947" width="16.42578125" style="1" customWidth="1"/>
    <col min="7948" max="8192" width="9.140625" style="1"/>
    <col min="8193" max="8193" width="7" style="1" customWidth="1"/>
    <col min="8194" max="8194" width="15.28515625" style="1" customWidth="1"/>
    <col min="8195" max="8195" width="50.85546875" style="1" customWidth="1"/>
    <col min="8196" max="8196" width="7" style="1" customWidth="1"/>
    <col min="8197" max="8197" width="9.140625" style="1"/>
    <col min="8198" max="8201" width="13.42578125" style="1" customWidth="1"/>
    <col min="8202" max="8202" width="17.42578125" style="1" customWidth="1"/>
    <col min="8203" max="8203" width="16.42578125" style="1" customWidth="1"/>
    <col min="8204" max="8448" width="9.140625" style="1"/>
    <col min="8449" max="8449" width="7" style="1" customWidth="1"/>
    <col min="8450" max="8450" width="15.28515625" style="1" customWidth="1"/>
    <col min="8451" max="8451" width="50.85546875" style="1" customWidth="1"/>
    <col min="8452" max="8452" width="7" style="1" customWidth="1"/>
    <col min="8453" max="8453" width="9.140625" style="1"/>
    <col min="8454" max="8457" width="13.42578125" style="1" customWidth="1"/>
    <col min="8458" max="8458" width="17.42578125" style="1" customWidth="1"/>
    <col min="8459" max="8459" width="16.42578125" style="1" customWidth="1"/>
    <col min="8460" max="8704" width="9.140625" style="1"/>
    <col min="8705" max="8705" width="7" style="1" customWidth="1"/>
    <col min="8706" max="8706" width="15.28515625" style="1" customWidth="1"/>
    <col min="8707" max="8707" width="50.85546875" style="1" customWidth="1"/>
    <col min="8708" max="8708" width="7" style="1" customWidth="1"/>
    <col min="8709" max="8709" width="9.140625" style="1"/>
    <col min="8710" max="8713" width="13.42578125" style="1" customWidth="1"/>
    <col min="8714" max="8714" width="17.42578125" style="1" customWidth="1"/>
    <col min="8715" max="8715" width="16.42578125" style="1" customWidth="1"/>
    <col min="8716" max="8960" width="9.140625" style="1"/>
    <col min="8961" max="8961" width="7" style="1" customWidth="1"/>
    <col min="8962" max="8962" width="15.28515625" style="1" customWidth="1"/>
    <col min="8963" max="8963" width="50.85546875" style="1" customWidth="1"/>
    <col min="8964" max="8964" width="7" style="1" customWidth="1"/>
    <col min="8965" max="8965" width="9.140625" style="1"/>
    <col min="8966" max="8969" width="13.42578125" style="1" customWidth="1"/>
    <col min="8970" max="8970" width="17.42578125" style="1" customWidth="1"/>
    <col min="8971" max="8971" width="16.42578125" style="1" customWidth="1"/>
    <col min="8972" max="9216" width="9.140625" style="1"/>
    <col min="9217" max="9217" width="7" style="1" customWidth="1"/>
    <col min="9218" max="9218" width="15.28515625" style="1" customWidth="1"/>
    <col min="9219" max="9219" width="50.85546875" style="1" customWidth="1"/>
    <col min="9220" max="9220" width="7" style="1" customWidth="1"/>
    <col min="9221" max="9221" width="9.140625" style="1"/>
    <col min="9222" max="9225" width="13.42578125" style="1" customWidth="1"/>
    <col min="9226" max="9226" width="17.42578125" style="1" customWidth="1"/>
    <col min="9227" max="9227" width="16.42578125" style="1" customWidth="1"/>
    <col min="9228" max="9472" width="9.140625" style="1"/>
    <col min="9473" max="9473" width="7" style="1" customWidth="1"/>
    <col min="9474" max="9474" width="15.28515625" style="1" customWidth="1"/>
    <col min="9475" max="9475" width="50.85546875" style="1" customWidth="1"/>
    <col min="9476" max="9476" width="7" style="1" customWidth="1"/>
    <col min="9477" max="9477" width="9.140625" style="1"/>
    <col min="9478" max="9481" width="13.42578125" style="1" customWidth="1"/>
    <col min="9482" max="9482" width="17.42578125" style="1" customWidth="1"/>
    <col min="9483" max="9483" width="16.42578125" style="1" customWidth="1"/>
    <col min="9484" max="9728" width="9.140625" style="1"/>
    <col min="9729" max="9729" width="7" style="1" customWidth="1"/>
    <col min="9730" max="9730" width="15.28515625" style="1" customWidth="1"/>
    <col min="9731" max="9731" width="50.85546875" style="1" customWidth="1"/>
    <col min="9732" max="9732" width="7" style="1" customWidth="1"/>
    <col min="9733" max="9733" width="9.140625" style="1"/>
    <col min="9734" max="9737" width="13.42578125" style="1" customWidth="1"/>
    <col min="9738" max="9738" width="17.42578125" style="1" customWidth="1"/>
    <col min="9739" max="9739" width="16.42578125" style="1" customWidth="1"/>
    <col min="9740" max="9984" width="9.140625" style="1"/>
    <col min="9985" max="9985" width="7" style="1" customWidth="1"/>
    <col min="9986" max="9986" width="15.28515625" style="1" customWidth="1"/>
    <col min="9987" max="9987" width="50.85546875" style="1" customWidth="1"/>
    <col min="9988" max="9988" width="7" style="1" customWidth="1"/>
    <col min="9989" max="9989" width="9.140625" style="1"/>
    <col min="9990" max="9993" width="13.42578125" style="1" customWidth="1"/>
    <col min="9994" max="9994" width="17.42578125" style="1" customWidth="1"/>
    <col min="9995" max="9995" width="16.42578125" style="1" customWidth="1"/>
    <col min="9996" max="10240" width="9.140625" style="1"/>
    <col min="10241" max="10241" width="7" style="1" customWidth="1"/>
    <col min="10242" max="10242" width="15.28515625" style="1" customWidth="1"/>
    <col min="10243" max="10243" width="50.85546875" style="1" customWidth="1"/>
    <col min="10244" max="10244" width="7" style="1" customWidth="1"/>
    <col min="10245" max="10245" width="9.140625" style="1"/>
    <col min="10246" max="10249" width="13.42578125" style="1" customWidth="1"/>
    <col min="10250" max="10250" width="17.42578125" style="1" customWidth="1"/>
    <col min="10251" max="10251" width="16.42578125" style="1" customWidth="1"/>
    <col min="10252" max="10496" width="9.140625" style="1"/>
    <col min="10497" max="10497" width="7" style="1" customWidth="1"/>
    <col min="10498" max="10498" width="15.28515625" style="1" customWidth="1"/>
    <col min="10499" max="10499" width="50.85546875" style="1" customWidth="1"/>
    <col min="10500" max="10500" width="7" style="1" customWidth="1"/>
    <col min="10501" max="10501" width="9.140625" style="1"/>
    <col min="10502" max="10505" width="13.42578125" style="1" customWidth="1"/>
    <col min="10506" max="10506" width="17.42578125" style="1" customWidth="1"/>
    <col min="10507" max="10507" width="16.42578125" style="1" customWidth="1"/>
    <col min="10508" max="10752" width="9.140625" style="1"/>
    <col min="10753" max="10753" width="7" style="1" customWidth="1"/>
    <col min="10754" max="10754" width="15.28515625" style="1" customWidth="1"/>
    <col min="10755" max="10755" width="50.85546875" style="1" customWidth="1"/>
    <col min="10756" max="10756" width="7" style="1" customWidth="1"/>
    <col min="10757" max="10757" width="9.140625" style="1"/>
    <col min="10758" max="10761" width="13.42578125" style="1" customWidth="1"/>
    <col min="10762" max="10762" width="17.42578125" style="1" customWidth="1"/>
    <col min="10763" max="10763" width="16.42578125" style="1" customWidth="1"/>
    <col min="10764" max="11008" width="9.140625" style="1"/>
    <col min="11009" max="11009" width="7" style="1" customWidth="1"/>
    <col min="11010" max="11010" width="15.28515625" style="1" customWidth="1"/>
    <col min="11011" max="11011" width="50.85546875" style="1" customWidth="1"/>
    <col min="11012" max="11012" width="7" style="1" customWidth="1"/>
    <col min="11013" max="11013" width="9.140625" style="1"/>
    <col min="11014" max="11017" width="13.42578125" style="1" customWidth="1"/>
    <col min="11018" max="11018" width="17.42578125" style="1" customWidth="1"/>
    <col min="11019" max="11019" width="16.42578125" style="1" customWidth="1"/>
    <col min="11020" max="11264" width="9.140625" style="1"/>
    <col min="11265" max="11265" width="7" style="1" customWidth="1"/>
    <col min="11266" max="11266" width="15.28515625" style="1" customWidth="1"/>
    <col min="11267" max="11267" width="50.85546875" style="1" customWidth="1"/>
    <col min="11268" max="11268" width="7" style="1" customWidth="1"/>
    <col min="11269" max="11269" width="9.140625" style="1"/>
    <col min="11270" max="11273" width="13.42578125" style="1" customWidth="1"/>
    <col min="11274" max="11274" width="17.42578125" style="1" customWidth="1"/>
    <col min="11275" max="11275" width="16.42578125" style="1" customWidth="1"/>
    <col min="11276" max="11520" width="9.140625" style="1"/>
    <col min="11521" max="11521" width="7" style="1" customWidth="1"/>
    <col min="11522" max="11522" width="15.28515625" style="1" customWidth="1"/>
    <col min="11523" max="11523" width="50.85546875" style="1" customWidth="1"/>
    <col min="11524" max="11524" width="7" style="1" customWidth="1"/>
    <col min="11525" max="11525" width="9.140625" style="1"/>
    <col min="11526" max="11529" width="13.42578125" style="1" customWidth="1"/>
    <col min="11530" max="11530" width="17.42578125" style="1" customWidth="1"/>
    <col min="11531" max="11531" width="16.42578125" style="1" customWidth="1"/>
    <col min="11532" max="11776" width="9.140625" style="1"/>
    <col min="11777" max="11777" width="7" style="1" customWidth="1"/>
    <col min="11778" max="11778" width="15.28515625" style="1" customWidth="1"/>
    <col min="11779" max="11779" width="50.85546875" style="1" customWidth="1"/>
    <col min="11780" max="11780" width="7" style="1" customWidth="1"/>
    <col min="11781" max="11781" width="9.140625" style="1"/>
    <col min="11782" max="11785" width="13.42578125" style="1" customWidth="1"/>
    <col min="11786" max="11786" width="17.42578125" style="1" customWidth="1"/>
    <col min="11787" max="11787" width="16.42578125" style="1" customWidth="1"/>
    <col min="11788" max="12032" width="9.140625" style="1"/>
    <col min="12033" max="12033" width="7" style="1" customWidth="1"/>
    <col min="12034" max="12034" width="15.28515625" style="1" customWidth="1"/>
    <col min="12035" max="12035" width="50.85546875" style="1" customWidth="1"/>
    <col min="12036" max="12036" width="7" style="1" customWidth="1"/>
    <col min="12037" max="12037" width="9.140625" style="1"/>
    <col min="12038" max="12041" width="13.42578125" style="1" customWidth="1"/>
    <col min="12042" max="12042" width="17.42578125" style="1" customWidth="1"/>
    <col min="12043" max="12043" width="16.42578125" style="1" customWidth="1"/>
    <col min="12044" max="12288" width="9.140625" style="1"/>
    <col min="12289" max="12289" width="7" style="1" customWidth="1"/>
    <col min="12290" max="12290" width="15.28515625" style="1" customWidth="1"/>
    <col min="12291" max="12291" width="50.85546875" style="1" customWidth="1"/>
    <col min="12292" max="12292" width="7" style="1" customWidth="1"/>
    <col min="12293" max="12293" width="9.140625" style="1"/>
    <col min="12294" max="12297" width="13.42578125" style="1" customWidth="1"/>
    <col min="12298" max="12298" width="17.42578125" style="1" customWidth="1"/>
    <col min="12299" max="12299" width="16.42578125" style="1" customWidth="1"/>
    <col min="12300" max="12544" width="9.140625" style="1"/>
    <col min="12545" max="12545" width="7" style="1" customWidth="1"/>
    <col min="12546" max="12546" width="15.28515625" style="1" customWidth="1"/>
    <col min="12547" max="12547" width="50.85546875" style="1" customWidth="1"/>
    <col min="12548" max="12548" width="7" style="1" customWidth="1"/>
    <col min="12549" max="12549" width="9.140625" style="1"/>
    <col min="12550" max="12553" width="13.42578125" style="1" customWidth="1"/>
    <col min="12554" max="12554" width="17.42578125" style="1" customWidth="1"/>
    <col min="12555" max="12555" width="16.42578125" style="1" customWidth="1"/>
    <col min="12556" max="12800" width="9.140625" style="1"/>
    <col min="12801" max="12801" width="7" style="1" customWidth="1"/>
    <col min="12802" max="12802" width="15.28515625" style="1" customWidth="1"/>
    <col min="12803" max="12803" width="50.85546875" style="1" customWidth="1"/>
    <col min="12804" max="12804" width="7" style="1" customWidth="1"/>
    <col min="12805" max="12805" width="9.140625" style="1"/>
    <col min="12806" max="12809" width="13.42578125" style="1" customWidth="1"/>
    <col min="12810" max="12810" width="17.42578125" style="1" customWidth="1"/>
    <col min="12811" max="12811" width="16.42578125" style="1" customWidth="1"/>
    <col min="12812" max="13056" width="9.140625" style="1"/>
    <col min="13057" max="13057" width="7" style="1" customWidth="1"/>
    <col min="13058" max="13058" width="15.28515625" style="1" customWidth="1"/>
    <col min="13059" max="13059" width="50.85546875" style="1" customWidth="1"/>
    <col min="13060" max="13060" width="7" style="1" customWidth="1"/>
    <col min="13061" max="13061" width="9.140625" style="1"/>
    <col min="13062" max="13065" width="13.42578125" style="1" customWidth="1"/>
    <col min="13066" max="13066" width="17.42578125" style="1" customWidth="1"/>
    <col min="13067" max="13067" width="16.42578125" style="1" customWidth="1"/>
    <col min="13068" max="13312" width="9.140625" style="1"/>
    <col min="13313" max="13313" width="7" style="1" customWidth="1"/>
    <col min="13314" max="13314" width="15.28515625" style="1" customWidth="1"/>
    <col min="13315" max="13315" width="50.85546875" style="1" customWidth="1"/>
    <col min="13316" max="13316" width="7" style="1" customWidth="1"/>
    <col min="13317" max="13317" width="9.140625" style="1"/>
    <col min="13318" max="13321" width="13.42578125" style="1" customWidth="1"/>
    <col min="13322" max="13322" width="17.42578125" style="1" customWidth="1"/>
    <col min="13323" max="13323" width="16.42578125" style="1" customWidth="1"/>
    <col min="13324" max="13568" width="9.140625" style="1"/>
    <col min="13569" max="13569" width="7" style="1" customWidth="1"/>
    <col min="13570" max="13570" width="15.28515625" style="1" customWidth="1"/>
    <col min="13571" max="13571" width="50.85546875" style="1" customWidth="1"/>
    <col min="13572" max="13572" width="7" style="1" customWidth="1"/>
    <col min="13573" max="13573" width="9.140625" style="1"/>
    <col min="13574" max="13577" width="13.42578125" style="1" customWidth="1"/>
    <col min="13578" max="13578" width="17.42578125" style="1" customWidth="1"/>
    <col min="13579" max="13579" width="16.42578125" style="1" customWidth="1"/>
    <col min="13580" max="13824" width="9.140625" style="1"/>
    <col min="13825" max="13825" width="7" style="1" customWidth="1"/>
    <col min="13826" max="13826" width="15.28515625" style="1" customWidth="1"/>
    <col min="13827" max="13827" width="50.85546875" style="1" customWidth="1"/>
    <col min="13828" max="13828" width="7" style="1" customWidth="1"/>
    <col min="13829" max="13829" width="9.140625" style="1"/>
    <col min="13830" max="13833" width="13.42578125" style="1" customWidth="1"/>
    <col min="13834" max="13834" width="17.42578125" style="1" customWidth="1"/>
    <col min="13835" max="13835" width="16.42578125" style="1" customWidth="1"/>
    <col min="13836" max="14080" width="9.140625" style="1"/>
    <col min="14081" max="14081" width="7" style="1" customWidth="1"/>
    <col min="14082" max="14082" width="15.28515625" style="1" customWidth="1"/>
    <col min="14083" max="14083" width="50.85546875" style="1" customWidth="1"/>
    <col min="14084" max="14084" width="7" style="1" customWidth="1"/>
    <col min="14085" max="14085" width="9.140625" style="1"/>
    <col min="14086" max="14089" width="13.42578125" style="1" customWidth="1"/>
    <col min="14090" max="14090" width="17.42578125" style="1" customWidth="1"/>
    <col min="14091" max="14091" width="16.42578125" style="1" customWidth="1"/>
    <col min="14092" max="14336" width="9.140625" style="1"/>
    <col min="14337" max="14337" width="7" style="1" customWidth="1"/>
    <col min="14338" max="14338" width="15.28515625" style="1" customWidth="1"/>
    <col min="14339" max="14339" width="50.85546875" style="1" customWidth="1"/>
    <col min="14340" max="14340" width="7" style="1" customWidth="1"/>
    <col min="14341" max="14341" width="9.140625" style="1"/>
    <col min="14342" max="14345" width="13.42578125" style="1" customWidth="1"/>
    <col min="14346" max="14346" width="17.42578125" style="1" customWidth="1"/>
    <col min="14347" max="14347" width="16.42578125" style="1" customWidth="1"/>
    <col min="14348" max="14592" width="9.140625" style="1"/>
    <col min="14593" max="14593" width="7" style="1" customWidth="1"/>
    <col min="14594" max="14594" width="15.28515625" style="1" customWidth="1"/>
    <col min="14595" max="14595" width="50.85546875" style="1" customWidth="1"/>
    <col min="14596" max="14596" width="7" style="1" customWidth="1"/>
    <col min="14597" max="14597" width="9.140625" style="1"/>
    <col min="14598" max="14601" width="13.42578125" style="1" customWidth="1"/>
    <col min="14602" max="14602" width="17.42578125" style="1" customWidth="1"/>
    <col min="14603" max="14603" width="16.42578125" style="1" customWidth="1"/>
    <col min="14604" max="14848" width="9.140625" style="1"/>
    <col min="14849" max="14849" width="7" style="1" customWidth="1"/>
    <col min="14850" max="14850" width="15.28515625" style="1" customWidth="1"/>
    <col min="14851" max="14851" width="50.85546875" style="1" customWidth="1"/>
    <col min="14852" max="14852" width="7" style="1" customWidth="1"/>
    <col min="14853" max="14853" width="9.140625" style="1"/>
    <col min="14854" max="14857" width="13.42578125" style="1" customWidth="1"/>
    <col min="14858" max="14858" width="17.42578125" style="1" customWidth="1"/>
    <col min="14859" max="14859" width="16.42578125" style="1" customWidth="1"/>
    <col min="14860" max="15104" width="9.140625" style="1"/>
    <col min="15105" max="15105" width="7" style="1" customWidth="1"/>
    <col min="15106" max="15106" width="15.28515625" style="1" customWidth="1"/>
    <col min="15107" max="15107" width="50.85546875" style="1" customWidth="1"/>
    <col min="15108" max="15108" width="7" style="1" customWidth="1"/>
    <col min="15109" max="15109" width="9.140625" style="1"/>
    <col min="15110" max="15113" width="13.42578125" style="1" customWidth="1"/>
    <col min="15114" max="15114" width="17.42578125" style="1" customWidth="1"/>
    <col min="15115" max="15115" width="16.42578125" style="1" customWidth="1"/>
    <col min="15116" max="15360" width="9.140625" style="1"/>
    <col min="15361" max="15361" width="7" style="1" customWidth="1"/>
    <col min="15362" max="15362" width="15.28515625" style="1" customWidth="1"/>
    <col min="15363" max="15363" width="50.85546875" style="1" customWidth="1"/>
    <col min="15364" max="15364" width="7" style="1" customWidth="1"/>
    <col min="15365" max="15365" width="9.140625" style="1"/>
    <col min="15366" max="15369" width="13.42578125" style="1" customWidth="1"/>
    <col min="15370" max="15370" width="17.42578125" style="1" customWidth="1"/>
    <col min="15371" max="15371" width="16.42578125" style="1" customWidth="1"/>
    <col min="15372" max="15616" width="9.140625" style="1"/>
    <col min="15617" max="15617" width="7" style="1" customWidth="1"/>
    <col min="15618" max="15618" width="15.28515625" style="1" customWidth="1"/>
    <col min="15619" max="15619" width="50.85546875" style="1" customWidth="1"/>
    <col min="15620" max="15620" width="7" style="1" customWidth="1"/>
    <col min="15621" max="15621" width="9.140625" style="1"/>
    <col min="15622" max="15625" width="13.42578125" style="1" customWidth="1"/>
    <col min="15626" max="15626" width="17.42578125" style="1" customWidth="1"/>
    <col min="15627" max="15627" width="16.42578125" style="1" customWidth="1"/>
    <col min="15628" max="15872" width="9.140625" style="1"/>
    <col min="15873" max="15873" width="7" style="1" customWidth="1"/>
    <col min="15874" max="15874" width="15.28515625" style="1" customWidth="1"/>
    <col min="15875" max="15875" width="50.85546875" style="1" customWidth="1"/>
    <col min="15876" max="15876" width="7" style="1" customWidth="1"/>
    <col min="15877" max="15877" width="9.140625" style="1"/>
    <col min="15878" max="15881" width="13.42578125" style="1" customWidth="1"/>
    <col min="15882" max="15882" width="17.42578125" style="1" customWidth="1"/>
    <col min="15883" max="15883" width="16.42578125" style="1" customWidth="1"/>
    <col min="15884" max="16128" width="9.140625" style="1"/>
    <col min="16129" max="16129" width="7" style="1" customWidth="1"/>
    <col min="16130" max="16130" width="15.28515625" style="1" customWidth="1"/>
    <col min="16131" max="16131" width="50.85546875" style="1" customWidth="1"/>
    <col min="16132" max="16132" width="7" style="1" customWidth="1"/>
    <col min="16133" max="16133" width="9.140625" style="1"/>
    <col min="16134" max="16137" width="13.42578125" style="1" customWidth="1"/>
    <col min="16138" max="16138" width="17.42578125" style="1" customWidth="1"/>
    <col min="16139" max="16139" width="16.42578125" style="1" customWidth="1"/>
    <col min="16140" max="16384" width="9.140625" style="1"/>
  </cols>
  <sheetData>
    <row r="1" spans="1:15" x14ac:dyDescent="0.25">
      <c r="G1" s="551" t="s">
        <v>497</v>
      </c>
      <c r="H1" s="551"/>
      <c r="I1" s="551"/>
    </row>
    <row r="2" spans="1:15" x14ac:dyDescent="0.25">
      <c r="D2" s="552"/>
      <c r="E2" s="552"/>
      <c r="F2" s="552"/>
      <c r="G2" s="552"/>
      <c r="H2" s="552"/>
      <c r="I2" s="552"/>
    </row>
    <row r="3" spans="1:15" x14ac:dyDescent="0.25">
      <c r="A3" s="543" t="s">
        <v>108</v>
      </c>
      <c r="B3" s="543"/>
      <c r="C3" s="1" t="s">
        <v>109</v>
      </c>
    </row>
    <row r="7" spans="1:15" x14ac:dyDescent="0.25">
      <c r="B7" s="543" t="s">
        <v>493</v>
      </c>
      <c r="C7" s="543"/>
      <c r="D7" s="543"/>
      <c r="E7" s="543"/>
      <c r="F7" s="543"/>
      <c r="G7" s="543"/>
      <c r="H7" s="543"/>
      <c r="I7" s="543"/>
    </row>
    <row r="8" spans="1:15" ht="15.75" customHeight="1" x14ac:dyDescent="0.25">
      <c r="B8" s="543" t="s">
        <v>341</v>
      </c>
      <c r="C8" s="543"/>
      <c r="D8" s="543"/>
      <c r="E8" s="543"/>
      <c r="F8" s="543"/>
      <c r="G8" s="543"/>
      <c r="H8" s="543"/>
      <c r="I8" s="543"/>
    </row>
    <row r="9" spans="1:15" x14ac:dyDescent="0.25">
      <c r="B9" s="80"/>
      <c r="C9" s="152"/>
      <c r="D9" s="152"/>
      <c r="E9" s="6"/>
      <c r="F9" s="72"/>
      <c r="G9" s="6"/>
      <c r="H9" s="6"/>
      <c r="I9" s="6"/>
    </row>
    <row r="10" spans="1:15" ht="45" customHeight="1" x14ac:dyDescent="0.25">
      <c r="A10" s="544" t="s">
        <v>110</v>
      </c>
      <c r="B10" s="544"/>
      <c r="C10" s="544"/>
      <c r="D10" s="544"/>
      <c r="E10" s="544"/>
      <c r="F10" s="544"/>
      <c r="G10" s="544"/>
      <c r="H10" s="544"/>
      <c r="I10" s="544"/>
    </row>
    <row r="11" spans="1:15" x14ac:dyDescent="0.25">
      <c r="B11" s="543"/>
      <c r="C11" s="543"/>
      <c r="D11" s="543"/>
      <c r="E11" s="543"/>
      <c r="F11" s="543"/>
      <c r="G11" s="543"/>
      <c r="H11" s="543"/>
      <c r="I11" s="543"/>
    </row>
    <row r="12" spans="1:15" ht="15.75" customHeight="1" x14ac:dyDescent="0.25">
      <c r="A12" s="544" t="s">
        <v>111</v>
      </c>
      <c r="B12" s="544"/>
      <c r="C12" s="544"/>
    </row>
    <row r="13" spans="1:15" ht="6" customHeight="1" thickBot="1" x14ac:dyDescent="0.3"/>
    <row r="14" spans="1:15" s="2" customFormat="1" ht="31.5" customHeight="1" thickBot="1" x14ac:dyDescent="0.3">
      <c r="A14" s="545" t="s">
        <v>0</v>
      </c>
      <c r="B14" s="153" t="s">
        <v>1</v>
      </c>
      <c r="C14" s="546" t="s">
        <v>2</v>
      </c>
      <c r="D14" s="546" t="s">
        <v>3</v>
      </c>
      <c r="E14" s="547" t="s">
        <v>4</v>
      </c>
      <c r="F14" s="547" t="s">
        <v>5</v>
      </c>
      <c r="G14" s="547"/>
      <c r="H14" s="547" t="s">
        <v>6</v>
      </c>
      <c r="I14" s="547"/>
      <c r="J14" s="7"/>
      <c r="K14" s="8"/>
      <c r="L14" s="8"/>
      <c r="M14" s="8"/>
      <c r="N14" s="8"/>
      <c r="O14" s="8"/>
    </row>
    <row r="15" spans="1:15" s="2" customFormat="1" ht="16.5" thickBot="1" x14ac:dyDescent="0.3">
      <c r="A15" s="545"/>
      <c r="B15" s="153" t="s">
        <v>7</v>
      </c>
      <c r="C15" s="546"/>
      <c r="D15" s="546"/>
      <c r="E15" s="547"/>
      <c r="F15" s="484" t="s">
        <v>9</v>
      </c>
      <c r="G15" s="151" t="s">
        <v>464</v>
      </c>
      <c r="H15" s="484" t="s">
        <v>9</v>
      </c>
      <c r="I15" s="151" t="s">
        <v>464</v>
      </c>
      <c r="J15" s="7"/>
      <c r="K15" s="8"/>
      <c r="L15" s="8"/>
      <c r="M15" s="8"/>
      <c r="N15" s="8"/>
      <c r="O15" s="8"/>
    </row>
    <row r="16" spans="1:15" ht="16.5" thickBot="1" x14ac:dyDescent="0.3">
      <c r="A16" s="81"/>
      <c r="B16" s="81"/>
      <c r="C16" s="9"/>
      <c r="D16" s="10"/>
      <c r="E16" s="11"/>
      <c r="F16" s="57"/>
      <c r="G16" s="11"/>
      <c r="H16" s="11"/>
      <c r="I16" s="11"/>
    </row>
    <row r="17" spans="1:15" ht="16.5" thickBot="1" x14ac:dyDescent="0.3">
      <c r="A17" s="98"/>
      <c r="B17" s="82" t="s">
        <v>10</v>
      </c>
      <c r="C17" s="541" t="s">
        <v>341</v>
      </c>
      <c r="D17" s="541"/>
      <c r="E17" s="541"/>
      <c r="F17" s="542"/>
      <c r="G17" s="542"/>
      <c r="H17" s="542"/>
      <c r="I17" s="542"/>
      <c r="J17" s="1"/>
      <c r="K17" s="1"/>
      <c r="L17" s="1"/>
      <c r="M17" s="1"/>
      <c r="N17" s="1"/>
      <c r="O17" s="1"/>
    </row>
    <row r="18" spans="1:15" ht="46.5" customHeight="1" x14ac:dyDescent="0.25">
      <c r="A18" s="93">
        <v>1</v>
      </c>
      <c r="B18" s="83" t="s">
        <v>11</v>
      </c>
      <c r="C18" s="13" t="s">
        <v>342</v>
      </c>
      <c r="D18" s="14" t="s">
        <v>13</v>
      </c>
      <c r="E18" s="12">
        <v>4</v>
      </c>
      <c r="F18" s="74"/>
      <c r="G18" s="71">
        <v>0</v>
      </c>
      <c r="H18" s="15"/>
      <c r="I18" s="51">
        <f>E18*G18</f>
        <v>0</v>
      </c>
      <c r="J18" s="1"/>
      <c r="K18" s="1"/>
      <c r="L18" s="1"/>
      <c r="M18" s="1"/>
      <c r="N18" s="1"/>
      <c r="O18" s="1"/>
    </row>
    <row r="19" spans="1:15" ht="18" x14ac:dyDescent="0.25">
      <c r="A19" s="99" t="s">
        <v>14</v>
      </c>
      <c r="B19" s="84" t="s">
        <v>15</v>
      </c>
      <c r="C19" s="18" t="s">
        <v>343</v>
      </c>
      <c r="D19" s="19" t="s">
        <v>16</v>
      </c>
      <c r="E19" s="20">
        <v>4</v>
      </c>
      <c r="F19" s="21">
        <v>0</v>
      </c>
      <c r="G19" s="22"/>
      <c r="H19" s="23">
        <f>E19*F19</f>
        <v>0</v>
      </c>
      <c r="I19" s="24"/>
      <c r="J19" s="1"/>
      <c r="K19" s="1"/>
      <c r="L19" s="1"/>
      <c r="M19" s="1"/>
      <c r="N19" s="1"/>
      <c r="O19" s="1"/>
    </row>
    <row r="20" spans="1:15" ht="18" x14ac:dyDescent="0.25">
      <c r="A20" s="99" t="s">
        <v>17</v>
      </c>
      <c r="B20" s="84" t="s">
        <v>15</v>
      </c>
      <c r="C20" s="18" t="s">
        <v>344</v>
      </c>
      <c r="D20" s="25" t="s">
        <v>16</v>
      </c>
      <c r="E20" s="20">
        <v>4</v>
      </c>
      <c r="F20" s="21">
        <v>0</v>
      </c>
      <c r="G20" s="22"/>
      <c r="H20" s="23">
        <f t="shared" ref="H20" si="0">E20*F20</f>
        <v>0</v>
      </c>
      <c r="I20" s="24"/>
      <c r="J20" s="1"/>
      <c r="K20" s="1"/>
      <c r="L20" s="1"/>
      <c r="M20" s="1"/>
      <c r="N20" s="1"/>
      <c r="O20" s="1"/>
    </row>
    <row r="21" spans="1:15" x14ac:dyDescent="0.25">
      <c r="A21" s="100" t="s">
        <v>22</v>
      </c>
      <c r="B21" s="86" t="s">
        <v>11</v>
      </c>
      <c r="C21" s="33" t="s">
        <v>345</v>
      </c>
      <c r="D21" s="31" t="s">
        <v>16</v>
      </c>
      <c r="E21" s="34">
        <v>4</v>
      </c>
      <c r="F21" s="35"/>
      <c r="G21" s="54">
        <v>0</v>
      </c>
      <c r="H21" s="28"/>
      <c r="I21" s="55">
        <f>E21*G21</f>
        <v>0</v>
      </c>
      <c r="J21" s="1"/>
      <c r="K21" s="1"/>
      <c r="L21" s="1"/>
      <c r="M21" s="1"/>
      <c r="N21" s="1"/>
      <c r="O21" s="1"/>
    </row>
    <row r="22" spans="1:15" x14ac:dyDescent="0.25">
      <c r="A22" s="101" t="s">
        <v>23</v>
      </c>
      <c r="B22" s="85" t="s">
        <v>15</v>
      </c>
      <c r="C22" s="30" t="s">
        <v>346</v>
      </c>
      <c r="D22" s="31" t="s">
        <v>16</v>
      </c>
      <c r="E22" s="31">
        <v>4</v>
      </c>
      <c r="F22" s="35">
        <v>0</v>
      </c>
      <c r="G22" s="27"/>
      <c r="H22" s="36">
        <f>E22*F22</f>
        <v>0</v>
      </c>
      <c r="I22" s="29"/>
      <c r="J22" s="1"/>
      <c r="K22" s="1"/>
      <c r="L22" s="1"/>
      <c r="M22" s="1"/>
      <c r="N22" s="1"/>
      <c r="O22" s="1"/>
    </row>
    <row r="23" spans="1:15" x14ac:dyDescent="0.25">
      <c r="A23" s="100" t="s">
        <v>24</v>
      </c>
      <c r="B23" s="86" t="s">
        <v>11</v>
      </c>
      <c r="C23" s="33" t="s">
        <v>347</v>
      </c>
      <c r="D23" s="31" t="s">
        <v>16</v>
      </c>
      <c r="E23" s="34">
        <v>20</v>
      </c>
      <c r="F23" s="35"/>
      <c r="G23" s="54">
        <v>0</v>
      </c>
      <c r="H23" s="28"/>
      <c r="I23" s="55">
        <f>E23*G23</f>
        <v>0</v>
      </c>
      <c r="J23" s="1"/>
      <c r="K23" s="1"/>
      <c r="L23" s="1"/>
      <c r="M23" s="1"/>
      <c r="N23" s="1"/>
      <c r="O23" s="1"/>
    </row>
    <row r="24" spans="1:15" x14ac:dyDescent="0.25">
      <c r="A24" s="101" t="s">
        <v>26</v>
      </c>
      <c r="B24" s="85" t="s">
        <v>15</v>
      </c>
      <c r="C24" s="30" t="s">
        <v>348</v>
      </c>
      <c r="D24" s="31" t="s">
        <v>16</v>
      </c>
      <c r="E24" s="31">
        <v>20</v>
      </c>
      <c r="F24" s="35">
        <v>0</v>
      </c>
      <c r="G24" s="27"/>
      <c r="H24" s="36">
        <f>E24*F24</f>
        <v>0</v>
      </c>
      <c r="I24" s="29"/>
      <c r="J24" s="1"/>
      <c r="K24" s="1"/>
      <c r="L24" s="1"/>
      <c r="M24" s="1"/>
      <c r="N24" s="1"/>
      <c r="O24" s="1"/>
    </row>
    <row r="25" spans="1:15" ht="29.25" customHeight="1" x14ac:dyDescent="0.25">
      <c r="A25" s="100" t="s">
        <v>27</v>
      </c>
      <c r="B25" s="87" t="s">
        <v>11</v>
      </c>
      <c r="C25" s="33" t="s">
        <v>349</v>
      </c>
      <c r="D25" s="34" t="s">
        <v>16</v>
      </c>
      <c r="E25" s="34">
        <v>10</v>
      </c>
      <c r="F25" s="32"/>
      <c r="G25" s="54">
        <v>0</v>
      </c>
      <c r="H25" s="28"/>
      <c r="I25" s="55">
        <f>E25*G25</f>
        <v>0</v>
      </c>
      <c r="J25" s="1"/>
      <c r="K25" s="1"/>
      <c r="L25" s="1"/>
      <c r="M25" s="1"/>
      <c r="N25" s="1"/>
      <c r="O25" s="1"/>
    </row>
    <row r="26" spans="1:15" x14ac:dyDescent="0.25">
      <c r="A26" s="101" t="s">
        <v>28</v>
      </c>
      <c r="B26" s="85" t="s">
        <v>15</v>
      </c>
      <c r="C26" s="30" t="s">
        <v>43</v>
      </c>
      <c r="D26" s="31" t="s">
        <v>44</v>
      </c>
      <c r="E26" s="31">
        <v>12</v>
      </c>
      <c r="F26" s="35">
        <v>0</v>
      </c>
      <c r="G26" s="27"/>
      <c r="H26" s="36">
        <f>E26*F26</f>
        <v>0</v>
      </c>
      <c r="I26" s="29"/>
      <c r="J26" s="1"/>
      <c r="K26" s="1"/>
      <c r="L26" s="1"/>
      <c r="M26" s="1"/>
      <c r="N26" s="1"/>
      <c r="O26" s="1"/>
    </row>
    <row r="27" spans="1:15" x14ac:dyDescent="0.25">
      <c r="A27" s="101" t="s">
        <v>29</v>
      </c>
      <c r="B27" s="85" t="s">
        <v>15</v>
      </c>
      <c r="C27" s="30" t="s">
        <v>350</v>
      </c>
      <c r="D27" s="31" t="s">
        <v>16</v>
      </c>
      <c r="E27" s="31">
        <v>10</v>
      </c>
      <c r="F27" s="35">
        <v>0</v>
      </c>
      <c r="G27" s="27"/>
      <c r="H27" s="36">
        <f>E27*F27</f>
        <v>0</v>
      </c>
      <c r="I27" s="29"/>
      <c r="J27" s="1"/>
      <c r="K27" s="1"/>
      <c r="L27" s="1"/>
      <c r="M27" s="1"/>
      <c r="N27" s="1"/>
      <c r="O27" s="1"/>
    </row>
    <row r="28" spans="1:15" ht="16.5" thickBot="1" x14ac:dyDescent="0.3">
      <c r="A28" s="105" t="s">
        <v>30</v>
      </c>
      <c r="B28" s="113" t="s">
        <v>15</v>
      </c>
      <c r="C28" s="114" t="s">
        <v>351</v>
      </c>
      <c r="D28" s="115" t="s">
        <v>16</v>
      </c>
      <c r="E28" s="115">
        <v>5</v>
      </c>
      <c r="F28" s="116">
        <v>0</v>
      </c>
      <c r="G28" s="46"/>
      <c r="H28" s="47">
        <f>E28*F28</f>
        <v>0</v>
      </c>
      <c r="I28" s="63"/>
      <c r="J28" s="1"/>
      <c r="K28" s="1"/>
      <c r="L28" s="1"/>
      <c r="M28" s="1"/>
      <c r="N28" s="1"/>
      <c r="O28" s="1"/>
    </row>
    <row r="29" spans="1:15" x14ac:dyDescent="0.25">
      <c r="A29" s="123"/>
      <c r="B29" s="124"/>
      <c r="C29" s="126" t="s">
        <v>49</v>
      </c>
      <c r="D29" s="160"/>
      <c r="E29" s="160"/>
      <c r="F29" s="161"/>
      <c r="G29" s="16"/>
      <c r="H29" s="15">
        <f>SUM(H19:H28)</f>
        <v>0</v>
      </c>
      <c r="I29" s="51">
        <f>SUM(I18:I28)</f>
        <v>0</v>
      </c>
      <c r="J29" s="1"/>
      <c r="K29" s="1"/>
      <c r="L29" s="1"/>
      <c r="M29" s="1"/>
      <c r="N29" s="1"/>
      <c r="O29" s="1"/>
    </row>
    <row r="30" spans="1:15" ht="16.5" thickBot="1" x14ac:dyDescent="0.3">
      <c r="A30" s="103"/>
      <c r="B30" s="125"/>
      <c r="C30" s="130" t="s">
        <v>181</v>
      </c>
      <c r="D30" s="162"/>
      <c r="E30" s="162"/>
      <c r="F30" s="77"/>
      <c r="G30" s="48"/>
      <c r="H30" s="59"/>
      <c r="I30" s="62">
        <f>H29+I29</f>
        <v>0</v>
      </c>
      <c r="J30" s="1"/>
      <c r="K30" s="1"/>
      <c r="L30" s="1"/>
      <c r="M30" s="1"/>
      <c r="N30" s="1"/>
      <c r="O30" s="1"/>
    </row>
    <row r="31" spans="1:15" ht="16.5" thickBot="1" x14ac:dyDescent="0.3">
      <c r="A31" s="104"/>
      <c r="B31" s="166" t="s">
        <v>352</v>
      </c>
      <c r="C31" s="167" t="s">
        <v>353</v>
      </c>
      <c r="D31" s="163"/>
      <c r="E31" s="163"/>
      <c r="F31" s="164"/>
      <c r="G31" s="52"/>
      <c r="H31" s="165"/>
      <c r="I31" s="53"/>
      <c r="J31" s="1"/>
      <c r="K31" s="1"/>
      <c r="L31" s="1"/>
      <c r="M31" s="1"/>
      <c r="N31" s="1"/>
      <c r="O31" s="1"/>
    </row>
    <row r="32" spans="1:15" x14ac:dyDescent="0.25">
      <c r="A32" s="109" t="s">
        <v>114</v>
      </c>
      <c r="B32" s="168" t="s">
        <v>11</v>
      </c>
      <c r="C32" s="119" t="s">
        <v>354</v>
      </c>
      <c r="D32" s="120" t="s">
        <v>16</v>
      </c>
      <c r="E32" s="120">
        <v>5</v>
      </c>
      <c r="F32" s="169"/>
      <c r="G32" s="135">
        <v>0</v>
      </c>
      <c r="H32" s="122"/>
      <c r="I32" s="56">
        <f>E32*G32</f>
        <v>0</v>
      </c>
      <c r="J32" s="1"/>
      <c r="K32" s="1"/>
      <c r="L32" s="1"/>
      <c r="M32" s="1"/>
      <c r="N32" s="1"/>
      <c r="O32" s="1"/>
    </row>
    <row r="33" spans="1:15" x14ac:dyDescent="0.25">
      <c r="A33" s="101" t="s">
        <v>357</v>
      </c>
      <c r="B33" s="85" t="s">
        <v>15</v>
      </c>
      <c r="C33" s="30" t="s">
        <v>355</v>
      </c>
      <c r="D33" s="31" t="s">
        <v>16</v>
      </c>
      <c r="E33" s="31">
        <v>3</v>
      </c>
      <c r="F33" s="35">
        <v>0</v>
      </c>
      <c r="G33" s="27"/>
      <c r="H33" s="36">
        <f>E33*F33</f>
        <v>0</v>
      </c>
      <c r="I33" s="29"/>
      <c r="J33" s="1"/>
      <c r="K33" s="1" t="s">
        <v>409</v>
      </c>
      <c r="L33" s="1"/>
      <c r="M33" s="1"/>
      <c r="N33" s="1"/>
      <c r="O33" s="1"/>
    </row>
    <row r="34" spans="1:15" x14ac:dyDescent="0.25">
      <c r="A34" s="101" t="s">
        <v>17</v>
      </c>
      <c r="B34" s="85" t="s">
        <v>15</v>
      </c>
      <c r="C34" s="30" t="s">
        <v>356</v>
      </c>
      <c r="D34" s="31" t="s">
        <v>16</v>
      </c>
      <c r="E34" s="31">
        <v>2</v>
      </c>
      <c r="F34" s="35">
        <v>0</v>
      </c>
      <c r="G34" s="27"/>
      <c r="H34" s="36">
        <f>E34*F34</f>
        <v>0</v>
      </c>
      <c r="I34" s="29"/>
      <c r="J34" s="1"/>
      <c r="K34" s="1" t="s">
        <v>411</v>
      </c>
      <c r="L34" s="1"/>
      <c r="M34" s="1"/>
      <c r="N34" s="1"/>
      <c r="O34" s="1"/>
    </row>
    <row r="35" spans="1:15" x14ac:dyDescent="0.25">
      <c r="A35" s="100" t="s">
        <v>22</v>
      </c>
      <c r="B35" s="87" t="s">
        <v>11</v>
      </c>
      <c r="C35" s="33" t="s">
        <v>149</v>
      </c>
      <c r="D35" s="34" t="s">
        <v>16</v>
      </c>
      <c r="E35" s="34">
        <v>1</v>
      </c>
      <c r="F35" s="32"/>
      <c r="G35" s="54">
        <v>0</v>
      </c>
      <c r="H35" s="28"/>
      <c r="I35" s="55">
        <f>E35*G35</f>
        <v>0</v>
      </c>
      <c r="J35" s="1"/>
      <c r="K35" s="1" t="s">
        <v>410</v>
      </c>
      <c r="L35" s="1"/>
      <c r="M35" s="1"/>
      <c r="N35" s="1"/>
      <c r="O35" s="1"/>
    </row>
    <row r="36" spans="1:15" x14ac:dyDescent="0.25">
      <c r="A36" s="101" t="s">
        <v>23</v>
      </c>
      <c r="B36" s="85" t="s">
        <v>15</v>
      </c>
      <c r="C36" s="30" t="s">
        <v>358</v>
      </c>
      <c r="D36" s="31" t="s">
        <v>16</v>
      </c>
      <c r="E36" s="31">
        <v>1</v>
      </c>
      <c r="F36" s="35">
        <v>0</v>
      </c>
      <c r="G36" s="27"/>
      <c r="H36" s="36">
        <f>E36*F36</f>
        <v>0</v>
      </c>
      <c r="I36" s="29"/>
      <c r="J36" s="1"/>
      <c r="K36" s="1"/>
      <c r="L36" s="1"/>
      <c r="M36" s="1"/>
      <c r="N36" s="1"/>
      <c r="O36" s="1"/>
    </row>
    <row r="37" spans="1:15" ht="28.5" x14ac:dyDescent="0.25">
      <c r="A37" s="100" t="s">
        <v>24</v>
      </c>
      <c r="B37" s="87" t="s">
        <v>11</v>
      </c>
      <c r="C37" s="33" t="s">
        <v>422</v>
      </c>
      <c r="D37" s="34" t="s">
        <v>16</v>
      </c>
      <c r="E37" s="34">
        <v>1</v>
      </c>
      <c r="F37" s="32"/>
      <c r="G37" s="54">
        <v>0</v>
      </c>
      <c r="H37" s="28"/>
      <c r="I37" s="55">
        <f>E37*G37</f>
        <v>0</v>
      </c>
      <c r="J37" s="1"/>
      <c r="K37" s="1"/>
      <c r="L37" s="1"/>
      <c r="M37" s="1"/>
      <c r="N37" s="1"/>
      <c r="O37" s="1"/>
    </row>
    <row r="38" spans="1:15" x14ac:dyDescent="0.25">
      <c r="A38" s="101" t="s">
        <v>26</v>
      </c>
      <c r="B38" s="85" t="s">
        <v>15</v>
      </c>
      <c r="C38" s="30" t="s">
        <v>423</v>
      </c>
      <c r="D38" s="31" t="s">
        <v>16</v>
      </c>
      <c r="E38" s="31">
        <v>1</v>
      </c>
      <c r="F38" s="35">
        <v>0</v>
      </c>
      <c r="G38" s="27"/>
      <c r="H38" s="36">
        <f>E38*F38</f>
        <v>0</v>
      </c>
      <c r="I38" s="29"/>
      <c r="J38" s="1"/>
      <c r="K38" s="1"/>
      <c r="L38" s="1"/>
      <c r="M38" s="1"/>
      <c r="N38" s="1"/>
      <c r="O38" s="1"/>
    </row>
    <row r="39" spans="1:15" ht="28.5" customHeight="1" x14ac:dyDescent="0.25">
      <c r="A39" s="100" t="s">
        <v>27</v>
      </c>
      <c r="B39" s="87" t="s">
        <v>11</v>
      </c>
      <c r="C39" s="33" t="s">
        <v>359</v>
      </c>
      <c r="D39" s="34" t="s">
        <v>16</v>
      </c>
      <c r="E39" s="34">
        <v>6</v>
      </c>
      <c r="F39" s="32"/>
      <c r="G39" s="54">
        <v>0</v>
      </c>
      <c r="H39" s="28"/>
      <c r="I39" s="55">
        <f>E39*G39</f>
        <v>0</v>
      </c>
      <c r="J39" s="1"/>
      <c r="K39" s="1"/>
      <c r="L39" s="1"/>
      <c r="M39" s="1"/>
      <c r="N39" s="1"/>
      <c r="O39" s="1"/>
    </row>
    <row r="40" spans="1:15" x14ac:dyDescent="0.25">
      <c r="A40" s="101" t="s">
        <v>28</v>
      </c>
      <c r="B40" s="85" t="s">
        <v>15</v>
      </c>
      <c r="C40" s="30" t="s">
        <v>360</v>
      </c>
      <c r="D40" s="31" t="s">
        <v>16</v>
      </c>
      <c r="E40" s="31">
        <v>3</v>
      </c>
      <c r="F40" s="35">
        <v>0</v>
      </c>
      <c r="G40" s="27"/>
      <c r="H40" s="36">
        <f>E40*F40</f>
        <v>0</v>
      </c>
      <c r="I40" s="29"/>
      <c r="J40" s="1"/>
      <c r="K40" s="1"/>
      <c r="L40" s="1"/>
      <c r="M40" s="1"/>
      <c r="N40" s="1"/>
      <c r="O40" s="1"/>
    </row>
    <row r="41" spans="1:15" x14ac:dyDescent="0.25">
      <c r="A41" s="101" t="s">
        <v>29</v>
      </c>
      <c r="B41" s="85" t="s">
        <v>15</v>
      </c>
      <c r="C41" s="30" t="s">
        <v>361</v>
      </c>
      <c r="D41" s="31" t="s">
        <v>16</v>
      </c>
      <c r="E41" s="31">
        <v>1</v>
      </c>
      <c r="F41" s="35">
        <v>0</v>
      </c>
      <c r="G41" s="27"/>
      <c r="H41" s="36">
        <f t="shared" ref="H41:H43" si="1">E41*F41</f>
        <v>0</v>
      </c>
      <c r="I41" s="29"/>
      <c r="J41" s="1"/>
      <c r="K41" s="1"/>
      <c r="L41" s="1"/>
      <c r="M41" s="1"/>
      <c r="N41" s="1"/>
      <c r="O41" s="1"/>
    </row>
    <row r="42" spans="1:15" x14ac:dyDescent="0.25">
      <c r="A42" s="101" t="s">
        <v>30</v>
      </c>
      <c r="B42" s="85" t="s">
        <v>15</v>
      </c>
      <c r="C42" s="30" t="s">
        <v>362</v>
      </c>
      <c r="D42" s="31" t="s">
        <v>16</v>
      </c>
      <c r="E42" s="31">
        <v>2</v>
      </c>
      <c r="F42" s="35">
        <v>0</v>
      </c>
      <c r="G42" s="27"/>
      <c r="H42" s="36">
        <f t="shared" si="1"/>
        <v>0</v>
      </c>
      <c r="I42" s="29"/>
      <c r="J42" s="1"/>
      <c r="K42" s="1"/>
      <c r="L42" s="1"/>
      <c r="M42" s="1"/>
      <c r="N42" s="1"/>
      <c r="O42" s="1"/>
    </row>
    <row r="43" spans="1:15" ht="30" x14ac:dyDescent="0.25">
      <c r="A43" s="101" t="s">
        <v>226</v>
      </c>
      <c r="B43" s="85" t="s">
        <v>15</v>
      </c>
      <c r="C43" s="30" t="s">
        <v>421</v>
      </c>
      <c r="D43" s="31" t="s">
        <v>16</v>
      </c>
      <c r="E43" s="31">
        <v>1</v>
      </c>
      <c r="F43" s="35">
        <v>0</v>
      </c>
      <c r="G43" s="27"/>
      <c r="H43" s="36">
        <f t="shared" si="1"/>
        <v>0</v>
      </c>
      <c r="I43" s="29"/>
      <c r="J43" s="1"/>
      <c r="K43" s="1"/>
      <c r="L43" s="1"/>
      <c r="M43" s="1"/>
      <c r="N43" s="1"/>
      <c r="O43" s="1"/>
    </row>
    <row r="44" spans="1:15" ht="45" customHeight="1" x14ac:dyDescent="0.25">
      <c r="A44" s="100" t="s">
        <v>116</v>
      </c>
      <c r="B44" s="87" t="s">
        <v>11</v>
      </c>
      <c r="C44" s="33" t="s">
        <v>363</v>
      </c>
      <c r="D44" s="34" t="s">
        <v>16</v>
      </c>
      <c r="E44" s="34">
        <v>3</v>
      </c>
      <c r="F44" s="32"/>
      <c r="G44" s="54">
        <v>0</v>
      </c>
      <c r="H44" s="28"/>
      <c r="I44" s="55">
        <f>E44*G44</f>
        <v>0</v>
      </c>
      <c r="J44" s="1"/>
      <c r="K44" s="1"/>
      <c r="L44" s="1"/>
      <c r="M44" s="1"/>
      <c r="N44" s="1"/>
      <c r="O44" s="1"/>
    </row>
    <row r="45" spans="1:15" x14ac:dyDescent="0.25">
      <c r="A45" s="101" t="s">
        <v>31</v>
      </c>
      <c r="B45" s="85" t="s">
        <v>15</v>
      </c>
      <c r="C45" s="30" t="s">
        <v>364</v>
      </c>
      <c r="D45" s="31" t="s">
        <v>16</v>
      </c>
      <c r="E45" s="31">
        <v>3</v>
      </c>
      <c r="F45" s="35">
        <v>0</v>
      </c>
      <c r="G45" s="27"/>
      <c r="H45" s="36">
        <f>E45*F45</f>
        <v>0</v>
      </c>
      <c r="I45" s="29"/>
      <c r="J45" s="1"/>
      <c r="K45" s="1"/>
      <c r="L45" s="1"/>
      <c r="M45" s="1"/>
      <c r="N45" s="1"/>
      <c r="O45" s="1"/>
    </row>
    <row r="46" spans="1:15" x14ac:dyDescent="0.25">
      <c r="A46" s="101" t="s">
        <v>32</v>
      </c>
      <c r="B46" s="85" t="s">
        <v>15</v>
      </c>
      <c r="C46" s="30" t="s">
        <v>365</v>
      </c>
      <c r="D46" s="31" t="s">
        <v>16</v>
      </c>
      <c r="E46" s="31">
        <v>3.4</v>
      </c>
      <c r="F46" s="35">
        <v>0</v>
      </c>
      <c r="G46" s="27"/>
      <c r="H46" s="36">
        <f t="shared" ref="H46" si="2">E46*F46</f>
        <v>0</v>
      </c>
      <c r="I46" s="29"/>
      <c r="J46" s="1"/>
      <c r="K46" s="1"/>
      <c r="L46" s="1"/>
      <c r="M46" s="1"/>
      <c r="N46" s="1"/>
      <c r="O46" s="1"/>
    </row>
    <row r="47" spans="1:15" ht="39.75" customHeight="1" x14ac:dyDescent="0.25">
      <c r="A47" s="100" t="s">
        <v>34</v>
      </c>
      <c r="B47" s="87" t="s">
        <v>11</v>
      </c>
      <c r="C47" s="33" t="s">
        <v>366</v>
      </c>
      <c r="D47" s="34" t="s">
        <v>16</v>
      </c>
      <c r="E47" s="34">
        <v>1</v>
      </c>
      <c r="F47" s="32"/>
      <c r="G47" s="54">
        <v>0</v>
      </c>
      <c r="H47" s="28"/>
      <c r="I47" s="55">
        <f>E47*G47</f>
        <v>0</v>
      </c>
      <c r="J47" s="1"/>
      <c r="K47" s="1"/>
      <c r="L47" s="1"/>
      <c r="M47" s="1"/>
      <c r="N47" s="1"/>
      <c r="O47" s="1"/>
    </row>
    <row r="48" spans="1:15" x14ac:dyDescent="0.25">
      <c r="A48" s="101" t="s">
        <v>35</v>
      </c>
      <c r="B48" s="85" t="s">
        <v>15</v>
      </c>
      <c r="C48" s="30" t="s">
        <v>367</v>
      </c>
      <c r="D48" s="31" t="s">
        <v>16</v>
      </c>
      <c r="E48" s="31">
        <v>1</v>
      </c>
      <c r="F48" s="35">
        <v>0</v>
      </c>
      <c r="G48" s="27"/>
      <c r="H48" s="36">
        <f>E48*F48</f>
        <v>0</v>
      </c>
      <c r="I48" s="29"/>
      <c r="J48" s="1"/>
      <c r="K48" s="1"/>
      <c r="L48" s="1"/>
      <c r="M48" s="1"/>
      <c r="N48" s="1"/>
      <c r="O48" s="1"/>
    </row>
    <row r="49" spans="1:15" x14ac:dyDescent="0.25">
      <c r="A49" s="101" t="s">
        <v>36</v>
      </c>
      <c r="B49" s="85" t="s">
        <v>15</v>
      </c>
      <c r="C49" s="30" t="s">
        <v>43</v>
      </c>
      <c r="D49" s="31" t="s">
        <v>44</v>
      </c>
      <c r="E49" s="31">
        <v>2.7</v>
      </c>
      <c r="F49" s="35">
        <v>0</v>
      </c>
      <c r="G49" s="27"/>
      <c r="H49" s="36">
        <f t="shared" ref="H49" si="3">E49*F49</f>
        <v>0</v>
      </c>
      <c r="I49" s="29"/>
      <c r="J49" s="1"/>
      <c r="K49" s="1"/>
      <c r="L49" s="1"/>
      <c r="M49" s="1"/>
      <c r="N49" s="1"/>
      <c r="O49" s="1"/>
    </row>
    <row r="50" spans="1:15" ht="33.75" customHeight="1" x14ac:dyDescent="0.25">
      <c r="A50" s="100" t="s">
        <v>37</v>
      </c>
      <c r="B50" s="87" t="s">
        <v>11</v>
      </c>
      <c r="C50" s="33" t="s">
        <v>368</v>
      </c>
      <c r="D50" s="34" t="s">
        <v>16</v>
      </c>
      <c r="E50" s="34">
        <v>2</v>
      </c>
      <c r="F50" s="32"/>
      <c r="G50" s="54">
        <v>0</v>
      </c>
      <c r="H50" s="28"/>
      <c r="I50" s="55">
        <f>E50*G50</f>
        <v>0</v>
      </c>
      <c r="J50" s="1"/>
      <c r="K50" s="1"/>
      <c r="L50" s="1"/>
      <c r="M50" s="1"/>
      <c r="N50" s="1"/>
      <c r="O50" s="1"/>
    </row>
    <row r="51" spans="1:15" x14ac:dyDescent="0.25">
      <c r="A51" s="101" t="s">
        <v>374</v>
      </c>
      <c r="B51" s="85" t="s">
        <v>15</v>
      </c>
      <c r="C51" s="30" t="s">
        <v>369</v>
      </c>
      <c r="D51" s="31" t="s">
        <v>16</v>
      </c>
      <c r="E51" s="31">
        <v>2</v>
      </c>
      <c r="F51" s="35">
        <v>0</v>
      </c>
      <c r="G51" s="27"/>
      <c r="H51" s="36">
        <f>E51*F51</f>
        <v>0</v>
      </c>
      <c r="I51" s="29"/>
      <c r="J51" s="1"/>
      <c r="K51" s="1"/>
      <c r="L51" s="1"/>
      <c r="M51" s="1"/>
      <c r="N51" s="1"/>
      <c r="O51" s="1"/>
    </row>
    <row r="52" spans="1:15" x14ac:dyDescent="0.25">
      <c r="A52" s="101" t="s">
        <v>424</v>
      </c>
      <c r="B52" s="85" t="s">
        <v>15</v>
      </c>
      <c r="C52" s="30" t="s">
        <v>43</v>
      </c>
      <c r="D52" s="31" t="s">
        <v>44</v>
      </c>
      <c r="E52" s="31">
        <v>5.4</v>
      </c>
      <c r="F52" s="35">
        <v>0</v>
      </c>
      <c r="G52" s="27"/>
      <c r="H52" s="36">
        <f>E52*F52</f>
        <v>0</v>
      </c>
      <c r="I52" s="29"/>
      <c r="J52" s="1"/>
      <c r="K52" s="1"/>
      <c r="L52" s="1"/>
      <c r="M52" s="1"/>
      <c r="N52" s="1"/>
      <c r="O52" s="1"/>
    </row>
    <row r="53" spans="1:15" x14ac:dyDescent="0.25">
      <c r="A53" s="100" t="s">
        <v>38</v>
      </c>
      <c r="B53" s="87" t="s">
        <v>11</v>
      </c>
      <c r="C53" s="33" t="s">
        <v>149</v>
      </c>
      <c r="D53" s="34" t="s">
        <v>16</v>
      </c>
      <c r="E53" s="34">
        <v>1</v>
      </c>
      <c r="F53" s="32"/>
      <c r="G53" s="54">
        <v>0</v>
      </c>
      <c r="H53" s="28"/>
      <c r="I53" s="55">
        <f>E53*G53</f>
        <v>0</v>
      </c>
      <c r="J53" s="1"/>
      <c r="K53" s="1"/>
      <c r="L53" s="1"/>
      <c r="M53" s="1"/>
      <c r="N53" s="1"/>
      <c r="O53" s="1"/>
    </row>
    <row r="54" spans="1:15" ht="35.25" customHeight="1" x14ac:dyDescent="0.25">
      <c r="A54" s="101" t="s">
        <v>39</v>
      </c>
      <c r="B54" s="85" t="s">
        <v>15</v>
      </c>
      <c r="C54" s="30" t="s">
        <v>370</v>
      </c>
      <c r="D54" s="31" t="s">
        <v>16</v>
      </c>
      <c r="E54" s="31">
        <v>1</v>
      </c>
      <c r="F54" s="35">
        <v>0</v>
      </c>
      <c r="G54" s="27"/>
      <c r="H54" s="36"/>
      <c r="I54" s="29"/>
      <c r="J54" s="1"/>
      <c r="K54" s="1" t="s">
        <v>412</v>
      </c>
      <c r="L54" s="1"/>
      <c r="M54" s="1"/>
      <c r="N54" s="1"/>
      <c r="O54" s="1"/>
    </row>
    <row r="55" spans="1:15" x14ac:dyDescent="0.25">
      <c r="A55" s="100" t="s">
        <v>40</v>
      </c>
      <c r="B55" s="87" t="s">
        <v>11</v>
      </c>
      <c r="C55" s="33" t="s">
        <v>371</v>
      </c>
      <c r="D55" s="34" t="s">
        <v>69</v>
      </c>
      <c r="E55" s="34">
        <v>0.18</v>
      </c>
      <c r="F55" s="32"/>
      <c r="G55" s="54">
        <v>0</v>
      </c>
      <c r="H55" s="28"/>
      <c r="I55" s="55">
        <f>E55*G55</f>
        <v>0</v>
      </c>
      <c r="J55" s="1"/>
      <c r="K55" s="1"/>
      <c r="L55" s="1"/>
      <c r="M55" s="1"/>
      <c r="N55" s="1"/>
      <c r="O55" s="1"/>
    </row>
    <row r="56" spans="1:15" ht="16.5" thickBot="1" x14ac:dyDescent="0.3">
      <c r="A56" s="105" t="s">
        <v>42</v>
      </c>
      <c r="B56" s="113" t="s">
        <v>15</v>
      </c>
      <c r="C56" s="114" t="s">
        <v>372</v>
      </c>
      <c r="D56" s="115" t="s">
        <v>16</v>
      </c>
      <c r="E56" s="115">
        <v>1</v>
      </c>
      <c r="F56" s="116">
        <v>0</v>
      </c>
      <c r="G56" s="46"/>
      <c r="H56" s="47">
        <f>E56*F56</f>
        <v>0</v>
      </c>
      <c r="I56" s="63"/>
      <c r="J56" s="1"/>
      <c r="K56" s="1"/>
      <c r="L56" s="1"/>
      <c r="M56" s="1"/>
      <c r="N56" s="1"/>
      <c r="O56" s="1"/>
    </row>
    <row r="57" spans="1:15" s="157" customFormat="1" x14ac:dyDescent="0.25">
      <c r="A57" s="107"/>
      <c r="B57" s="170"/>
      <c r="C57" s="126" t="s">
        <v>49</v>
      </c>
      <c r="D57" s="127"/>
      <c r="E57" s="127"/>
      <c r="F57" s="128"/>
      <c r="G57" s="71"/>
      <c r="H57" s="15">
        <f>SUM(H33:H56)</f>
        <v>0</v>
      </c>
      <c r="I57" s="51">
        <f>SUM(I32:I56)</f>
        <v>0</v>
      </c>
    </row>
    <row r="58" spans="1:15" s="157" customFormat="1" ht="16.5" thickBot="1" x14ac:dyDescent="0.3">
      <c r="A58" s="171"/>
      <c r="B58" s="172"/>
      <c r="C58" s="130" t="s">
        <v>373</v>
      </c>
      <c r="D58" s="131"/>
      <c r="E58" s="131"/>
      <c r="F58" s="132"/>
      <c r="G58" s="133"/>
      <c r="H58" s="49"/>
      <c r="I58" s="62">
        <f>H57+I57</f>
        <v>0</v>
      </c>
    </row>
    <row r="59" spans="1:15" s="157" customFormat="1" ht="16.5" thickBot="1" x14ac:dyDescent="0.3">
      <c r="A59" s="108"/>
      <c r="B59" s="166" t="s">
        <v>375</v>
      </c>
      <c r="C59" s="548" t="s">
        <v>415</v>
      </c>
      <c r="D59" s="549"/>
      <c r="E59" s="549"/>
      <c r="F59" s="549"/>
      <c r="G59" s="549"/>
      <c r="H59" s="549"/>
      <c r="I59" s="550"/>
    </row>
    <row r="60" spans="1:15" ht="48" customHeight="1" x14ac:dyDescent="0.25">
      <c r="A60" s="109" t="s">
        <v>114</v>
      </c>
      <c r="B60" s="168" t="s">
        <v>11</v>
      </c>
      <c r="C60" s="119" t="s">
        <v>312</v>
      </c>
      <c r="D60" s="120" t="s">
        <v>69</v>
      </c>
      <c r="E60" s="120">
        <v>30</v>
      </c>
      <c r="F60" s="169"/>
      <c r="G60" s="135">
        <v>0</v>
      </c>
      <c r="H60" s="122"/>
      <c r="I60" s="56">
        <f>E60*G60</f>
        <v>0</v>
      </c>
      <c r="J60" s="1"/>
      <c r="K60" s="1"/>
      <c r="L60" s="1"/>
      <c r="M60" s="1"/>
      <c r="N60" s="1"/>
      <c r="O60" s="1"/>
    </row>
    <row r="61" spans="1:15" x14ac:dyDescent="0.25">
      <c r="A61" s="99" t="s">
        <v>14</v>
      </c>
      <c r="B61" s="158" t="s">
        <v>15</v>
      </c>
      <c r="C61" s="43" t="s">
        <v>43</v>
      </c>
      <c r="D61" s="159" t="s">
        <v>44</v>
      </c>
      <c r="E61" s="159">
        <f>1.22*E60</f>
        <v>36.6</v>
      </c>
      <c r="F61" s="121">
        <v>0</v>
      </c>
      <c r="G61" s="22"/>
      <c r="H61" s="23">
        <f>E61*F61</f>
        <v>0</v>
      </c>
      <c r="I61" s="24"/>
      <c r="J61" s="1"/>
      <c r="K61" s="1"/>
      <c r="L61" s="1"/>
      <c r="M61" s="1"/>
      <c r="N61" s="1"/>
      <c r="O61" s="1"/>
    </row>
    <row r="62" spans="1:15" ht="30" x14ac:dyDescent="0.25">
      <c r="A62" s="99" t="s">
        <v>17</v>
      </c>
      <c r="B62" s="158" t="s">
        <v>15</v>
      </c>
      <c r="C62" s="43" t="s">
        <v>376</v>
      </c>
      <c r="D62" s="159" t="s">
        <v>115</v>
      </c>
      <c r="E62" s="159">
        <v>12</v>
      </c>
      <c r="F62" s="121">
        <v>0</v>
      </c>
      <c r="G62" s="22"/>
      <c r="H62" s="23">
        <f>E62*F62</f>
        <v>0</v>
      </c>
      <c r="I62" s="24"/>
      <c r="J62" s="1"/>
      <c r="K62" s="1">
        <f>1.1*12</f>
        <v>13.200000000000001</v>
      </c>
      <c r="L62" s="1">
        <f>K62+K63</f>
        <v>30</v>
      </c>
      <c r="M62" s="1"/>
      <c r="N62" s="1"/>
      <c r="O62" s="1"/>
    </row>
    <row r="63" spans="1:15" x14ac:dyDescent="0.25">
      <c r="A63" s="101" t="s">
        <v>18</v>
      </c>
      <c r="B63" s="85" t="s">
        <v>15</v>
      </c>
      <c r="C63" s="30" t="s">
        <v>413</v>
      </c>
      <c r="D63" s="31" t="s">
        <v>115</v>
      </c>
      <c r="E63" s="31">
        <v>12</v>
      </c>
      <c r="F63" s="35">
        <v>0</v>
      </c>
      <c r="G63" s="27"/>
      <c r="H63" s="36">
        <f>E63*F63</f>
        <v>0</v>
      </c>
      <c r="I63" s="29"/>
      <c r="J63" s="1"/>
      <c r="K63" s="1">
        <f>1.4*12</f>
        <v>16.799999999999997</v>
      </c>
      <c r="L63" s="1"/>
      <c r="M63" s="1"/>
      <c r="N63" s="1"/>
      <c r="O63" s="1"/>
    </row>
    <row r="64" spans="1:15" ht="60.75" customHeight="1" x14ac:dyDescent="0.25">
      <c r="A64" s="100" t="s">
        <v>22</v>
      </c>
      <c r="B64" s="87" t="s">
        <v>11</v>
      </c>
      <c r="C64" s="33" t="s">
        <v>378</v>
      </c>
      <c r="D64" s="34" t="s">
        <v>69</v>
      </c>
      <c r="E64" s="34">
        <v>75.599999999999994</v>
      </c>
      <c r="F64" s="32"/>
      <c r="G64" s="54">
        <v>0</v>
      </c>
      <c r="H64" s="28"/>
      <c r="I64" s="55">
        <f>E64*G64</f>
        <v>0</v>
      </c>
      <c r="J64" s="1"/>
      <c r="K64" s="1"/>
      <c r="L64" s="1"/>
      <c r="M64" s="1"/>
      <c r="N64" s="1"/>
      <c r="O64" s="1"/>
    </row>
    <row r="65" spans="1:15" x14ac:dyDescent="0.25">
      <c r="A65" s="101" t="s">
        <v>23</v>
      </c>
      <c r="B65" s="85" t="s">
        <v>15</v>
      </c>
      <c r="C65" s="30" t="s">
        <v>43</v>
      </c>
      <c r="D65" s="31" t="s">
        <v>44</v>
      </c>
      <c r="E65" s="31">
        <f>1.22*E64</f>
        <v>92.231999999999985</v>
      </c>
      <c r="F65" s="35">
        <v>0</v>
      </c>
      <c r="G65" s="27"/>
      <c r="H65" s="36">
        <f>E65*F65</f>
        <v>0</v>
      </c>
      <c r="I65" s="29"/>
      <c r="J65" s="1"/>
      <c r="K65" s="1"/>
      <c r="L65" s="1"/>
      <c r="M65" s="1"/>
      <c r="N65" s="1"/>
      <c r="O65" s="1"/>
    </row>
    <row r="66" spans="1:15" x14ac:dyDescent="0.25">
      <c r="A66" s="101" t="s">
        <v>191</v>
      </c>
      <c r="B66" s="85" t="s">
        <v>15</v>
      </c>
      <c r="C66" s="30" t="s">
        <v>379</v>
      </c>
      <c r="D66" s="31" t="s">
        <v>115</v>
      </c>
      <c r="E66" s="31">
        <v>2</v>
      </c>
      <c r="F66" s="35">
        <v>0</v>
      </c>
      <c r="G66" s="27"/>
      <c r="H66" s="36">
        <f>E66*F66</f>
        <v>0</v>
      </c>
      <c r="I66" s="29"/>
      <c r="J66" s="1"/>
      <c r="K66" s="1">
        <f>1.8*E66</f>
        <v>3.6</v>
      </c>
      <c r="L66" s="1"/>
      <c r="M66" s="1"/>
      <c r="N66" s="1"/>
      <c r="O66" s="1"/>
    </row>
    <row r="67" spans="1:15" ht="38.25" customHeight="1" x14ac:dyDescent="0.25">
      <c r="A67" s="101" t="s">
        <v>192</v>
      </c>
      <c r="B67" s="85" t="s">
        <v>15</v>
      </c>
      <c r="C67" s="30" t="s">
        <v>377</v>
      </c>
      <c r="D67" s="31" t="s">
        <v>115</v>
      </c>
      <c r="E67" s="31">
        <v>30</v>
      </c>
      <c r="F67" s="35">
        <v>0</v>
      </c>
      <c r="G67" s="27"/>
      <c r="H67" s="36">
        <f>E67*F67</f>
        <v>0</v>
      </c>
      <c r="I67" s="29"/>
      <c r="J67" s="1"/>
      <c r="K67" s="1">
        <f>2.4*E67</f>
        <v>72</v>
      </c>
      <c r="L67" s="1"/>
      <c r="M67" s="1"/>
      <c r="N67" s="1"/>
      <c r="O67" s="1"/>
    </row>
    <row r="68" spans="1:15" ht="60" customHeight="1" x14ac:dyDescent="0.25">
      <c r="A68" s="100" t="s">
        <v>24</v>
      </c>
      <c r="B68" s="87" t="s">
        <v>11</v>
      </c>
      <c r="C68" s="33" t="s">
        <v>380</v>
      </c>
      <c r="D68" s="34" t="s">
        <v>69</v>
      </c>
      <c r="E68" s="34">
        <v>475</v>
      </c>
      <c r="F68" s="32"/>
      <c r="G68" s="54">
        <v>0</v>
      </c>
      <c r="H68" s="28"/>
      <c r="I68" s="55">
        <f>E68*G68</f>
        <v>0</v>
      </c>
      <c r="J68" s="1"/>
      <c r="K68" s="1"/>
      <c r="L68" s="1"/>
      <c r="M68" s="1"/>
      <c r="N68" s="1"/>
      <c r="O68" s="1"/>
    </row>
    <row r="69" spans="1:15" x14ac:dyDescent="0.25">
      <c r="A69" s="101" t="s">
        <v>26</v>
      </c>
      <c r="B69" s="85" t="s">
        <v>15</v>
      </c>
      <c r="C69" s="30" t="s">
        <v>43</v>
      </c>
      <c r="D69" s="31" t="s">
        <v>44</v>
      </c>
      <c r="E69" s="31">
        <f>2.25*E68</f>
        <v>1068.75</v>
      </c>
      <c r="F69" s="35">
        <v>0</v>
      </c>
      <c r="G69" s="27"/>
      <c r="H69" s="36">
        <f t="shared" ref="H69:H72" si="4">E69*F69</f>
        <v>0</v>
      </c>
      <c r="I69" s="29"/>
      <c r="J69" s="1"/>
      <c r="K69" s="1"/>
      <c r="L69" s="1"/>
      <c r="M69" s="1"/>
      <c r="N69" s="1"/>
      <c r="O69" s="1"/>
    </row>
    <row r="70" spans="1:15" x14ac:dyDescent="0.25">
      <c r="A70" s="101" t="s">
        <v>195</v>
      </c>
      <c r="B70" s="85" t="s">
        <v>15</v>
      </c>
      <c r="C70" s="30" t="s">
        <v>381</v>
      </c>
      <c r="D70" s="31" t="s">
        <v>115</v>
      </c>
      <c r="E70" s="31">
        <v>155</v>
      </c>
      <c r="F70" s="35">
        <v>0</v>
      </c>
      <c r="G70" s="27"/>
      <c r="H70" s="36">
        <f t="shared" si="4"/>
        <v>0</v>
      </c>
      <c r="I70" s="29"/>
      <c r="J70" s="1"/>
      <c r="K70" s="1">
        <f>2.6*E70</f>
        <v>403</v>
      </c>
      <c r="L70" s="1"/>
      <c r="M70" s="1"/>
      <c r="N70" s="1"/>
      <c r="O70" s="1"/>
    </row>
    <row r="71" spans="1:15" x14ac:dyDescent="0.25">
      <c r="A71" s="101" t="s">
        <v>196</v>
      </c>
      <c r="B71" s="85" t="s">
        <v>15</v>
      </c>
      <c r="C71" s="30" t="s">
        <v>414</v>
      </c>
      <c r="D71" s="31" t="s">
        <v>115</v>
      </c>
      <c r="E71" s="31">
        <v>30</v>
      </c>
      <c r="F71" s="35">
        <v>0</v>
      </c>
      <c r="G71" s="27"/>
      <c r="H71" s="36">
        <f t="shared" si="4"/>
        <v>0</v>
      </c>
      <c r="I71" s="29"/>
      <c r="J71" s="1"/>
      <c r="K71" s="1">
        <f>2.4*E71</f>
        <v>72</v>
      </c>
      <c r="L71" s="1"/>
      <c r="M71" s="1"/>
      <c r="N71" s="1"/>
      <c r="O71" s="1"/>
    </row>
    <row r="72" spans="1:15" x14ac:dyDescent="0.25">
      <c r="A72" s="101" t="s">
        <v>267</v>
      </c>
      <c r="B72" s="85" t="s">
        <v>15</v>
      </c>
      <c r="C72" s="30" t="s">
        <v>382</v>
      </c>
      <c r="D72" s="31" t="s">
        <v>16</v>
      </c>
      <c r="E72" s="31">
        <v>8</v>
      </c>
      <c r="F72" s="35">
        <v>0</v>
      </c>
      <c r="G72" s="27"/>
      <c r="H72" s="36">
        <f t="shared" si="4"/>
        <v>0</v>
      </c>
      <c r="I72" s="29"/>
      <c r="J72" s="1"/>
      <c r="K72" s="1"/>
      <c r="L72" s="1"/>
      <c r="M72" s="1"/>
      <c r="N72" s="1"/>
      <c r="O72" s="1"/>
    </row>
    <row r="73" spans="1:15" ht="39" customHeight="1" x14ac:dyDescent="0.25">
      <c r="A73" s="100" t="s">
        <v>27</v>
      </c>
      <c r="B73" s="87" t="s">
        <v>11</v>
      </c>
      <c r="C73" s="33" t="s">
        <v>104</v>
      </c>
      <c r="D73" s="34"/>
      <c r="E73" s="34">
        <v>5</v>
      </c>
      <c r="F73" s="32"/>
      <c r="G73" s="54">
        <v>0</v>
      </c>
      <c r="H73" s="28"/>
      <c r="I73" s="55">
        <f>E73*G73</f>
        <v>0</v>
      </c>
      <c r="J73" s="1"/>
      <c r="K73" s="1"/>
      <c r="L73" s="1"/>
      <c r="M73" s="1"/>
      <c r="N73" s="1"/>
      <c r="O73" s="1"/>
    </row>
    <row r="74" spans="1:15" x14ac:dyDescent="0.25">
      <c r="A74" s="101" t="s">
        <v>28</v>
      </c>
      <c r="B74" s="85" t="s">
        <v>15</v>
      </c>
      <c r="C74" s="30" t="s">
        <v>383</v>
      </c>
      <c r="D74" s="31" t="s">
        <v>16</v>
      </c>
      <c r="E74" s="31">
        <v>3</v>
      </c>
      <c r="F74" s="35">
        <v>0</v>
      </c>
      <c r="G74" s="27"/>
      <c r="H74" s="36">
        <f>E74*F74</f>
        <v>0</v>
      </c>
      <c r="I74" s="29"/>
      <c r="J74" s="1"/>
      <c r="K74" s="1"/>
      <c r="L74" s="1"/>
      <c r="M74" s="1"/>
      <c r="N74" s="1"/>
      <c r="O74" s="1"/>
    </row>
    <row r="75" spans="1:15" x14ac:dyDescent="0.25">
      <c r="A75" s="101" t="s">
        <v>29</v>
      </c>
      <c r="B75" s="85" t="s">
        <v>15</v>
      </c>
      <c r="C75" s="30" t="s">
        <v>384</v>
      </c>
      <c r="D75" s="31" t="s">
        <v>16</v>
      </c>
      <c r="E75" s="31">
        <v>2</v>
      </c>
      <c r="F75" s="35">
        <v>0</v>
      </c>
      <c r="G75" s="27"/>
      <c r="H75" s="36">
        <f>E75*F75</f>
        <v>0</v>
      </c>
      <c r="I75" s="29"/>
      <c r="J75" s="1"/>
      <c r="K75" s="1"/>
      <c r="L75" s="1"/>
      <c r="M75" s="1"/>
      <c r="N75" s="1"/>
      <c r="O75" s="1"/>
    </row>
    <row r="76" spans="1:15" ht="42.75" x14ac:dyDescent="0.25">
      <c r="A76" s="100" t="s">
        <v>116</v>
      </c>
      <c r="B76" s="90" t="s">
        <v>11</v>
      </c>
      <c r="C76" s="33" t="s">
        <v>302</v>
      </c>
      <c r="D76" s="40" t="s">
        <v>69</v>
      </c>
      <c r="E76" s="136">
        <v>654.54999999999995</v>
      </c>
      <c r="F76" s="75"/>
      <c r="G76" s="41">
        <v>0</v>
      </c>
      <c r="H76" s="36"/>
      <c r="I76" s="42">
        <f>E76*G76</f>
        <v>0</v>
      </c>
      <c r="J76" s="1"/>
      <c r="K76" s="1"/>
      <c r="L76" s="1"/>
      <c r="M76" s="1"/>
      <c r="N76" s="1"/>
      <c r="O76" s="1"/>
    </row>
    <row r="77" spans="1:15" x14ac:dyDescent="0.25">
      <c r="A77" s="101" t="s">
        <v>31</v>
      </c>
      <c r="B77" s="91" t="s">
        <v>15</v>
      </c>
      <c r="C77" s="43" t="s">
        <v>390</v>
      </c>
      <c r="D77" s="44" t="s">
        <v>69</v>
      </c>
      <c r="E77" s="137">
        <f>E76*1.1</f>
        <v>720.005</v>
      </c>
      <c r="F77" s="76">
        <v>0</v>
      </c>
      <c r="G77" s="45"/>
      <c r="H77" s="138">
        <f>E77*F77</f>
        <v>0</v>
      </c>
      <c r="I77" s="29"/>
      <c r="J77" s="1"/>
      <c r="K77" s="1"/>
      <c r="L77" s="1"/>
      <c r="M77" s="1"/>
      <c r="N77" s="1"/>
      <c r="O77" s="1"/>
    </row>
    <row r="78" spans="1:15" ht="16.5" thickBot="1" x14ac:dyDescent="0.3">
      <c r="A78" s="101" t="s">
        <v>32</v>
      </c>
      <c r="B78" s="91" t="s">
        <v>15</v>
      </c>
      <c r="C78" s="43" t="s">
        <v>391</v>
      </c>
      <c r="D78" s="44" t="s">
        <v>44</v>
      </c>
      <c r="E78" s="137">
        <v>360</v>
      </c>
      <c r="F78" s="139">
        <v>0</v>
      </c>
      <c r="G78" s="45"/>
      <c r="H78" s="138">
        <f t="shared" ref="H78" si="5">E78*F78</f>
        <v>0</v>
      </c>
      <c r="I78" s="29"/>
      <c r="J78" s="1"/>
      <c r="K78" s="1"/>
      <c r="L78" s="1"/>
      <c r="M78" s="1"/>
      <c r="N78" s="1"/>
      <c r="O78" s="1"/>
    </row>
    <row r="79" spans="1:15" x14ac:dyDescent="0.25">
      <c r="A79" s="123"/>
      <c r="B79" s="124"/>
      <c r="C79" s="126" t="s">
        <v>49</v>
      </c>
      <c r="D79" s="127"/>
      <c r="E79" s="127"/>
      <c r="F79" s="128"/>
      <c r="G79" s="71"/>
      <c r="H79" s="15">
        <f>SUM(H61:H78)</f>
        <v>0</v>
      </c>
      <c r="I79" s="51">
        <f>SUM(I60:I78)</f>
        <v>0</v>
      </c>
      <c r="N79" s="1"/>
      <c r="O79" s="1"/>
    </row>
    <row r="80" spans="1:15" ht="16.5" thickBot="1" x14ac:dyDescent="0.3">
      <c r="A80" s="103"/>
      <c r="B80" s="125"/>
      <c r="C80" s="130" t="s">
        <v>181</v>
      </c>
      <c r="D80" s="131"/>
      <c r="E80" s="131"/>
      <c r="F80" s="132"/>
      <c r="G80" s="133"/>
      <c r="H80" s="49"/>
      <c r="I80" s="62">
        <f>H79+I79</f>
        <v>0</v>
      </c>
      <c r="N80" s="1"/>
      <c r="O80" s="1"/>
    </row>
    <row r="81" spans="1:15" ht="16.5" thickBot="1" x14ac:dyDescent="0.3">
      <c r="A81" s="129"/>
      <c r="B81" s="134" t="s">
        <v>184</v>
      </c>
      <c r="C81" s="548" t="s">
        <v>387</v>
      </c>
      <c r="D81" s="549"/>
      <c r="E81" s="549"/>
      <c r="F81" s="549"/>
      <c r="G81" s="549"/>
      <c r="H81" s="549"/>
      <c r="I81" s="550"/>
      <c r="N81" s="1"/>
      <c r="O81" s="1"/>
    </row>
    <row r="82" spans="1:15" ht="45" customHeight="1" x14ac:dyDescent="0.25">
      <c r="A82" s="117">
        <v>1</v>
      </c>
      <c r="B82" s="118" t="s">
        <v>11</v>
      </c>
      <c r="C82" s="119" t="s">
        <v>54</v>
      </c>
      <c r="D82" s="120" t="s">
        <v>16</v>
      </c>
      <c r="E82" s="184">
        <v>5</v>
      </c>
      <c r="F82" s="121"/>
      <c r="G82" s="135">
        <v>0</v>
      </c>
      <c r="H82" s="122"/>
      <c r="I82" s="56">
        <f>E82*G82</f>
        <v>0</v>
      </c>
      <c r="N82" s="1"/>
      <c r="O82" s="1"/>
    </row>
    <row r="83" spans="1:15" ht="31.5" customHeight="1" x14ac:dyDescent="0.25">
      <c r="A83" s="101" t="s">
        <v>14</v>
      </c>
      <c r="B83" s="85" t="s">
        <v>15</v>
      </c>
      <c r="C83" s="30" t="s">
        <v>388</v>
      </c>
      <c r="D83" s="31" t="s">
        <v>16</v>
      </c>
      <c r="E83" s="185">
        <v>3</v>
      </c>
      <c r="F83" s="35">
        <v>0</v>
      </c>
      <c r="G83" s="27"/>
      <c r="H83" s="36">
        <f>E83*F83</f>
        <v>0</v>
      </c>
      <c r="I83" s="29"/>
      <c r="N83" s="1"/>
      <c r="O83" s="1"/>
    </row>
    <row r="84" spans="1:15" ht="38.25" customHeight="1" x14ac:dyDescent="0.25">
      <c r="A84" s="101" t="s">
        <v>17</v>
      </c>
      <c r="B84" s="85" t="s">
        <v>15</v>
      </c>
      <c r="C84" s="30" t="s">
        <v>389</v>
      </c>
      <c r="D84" s="31" t="s">
        <v>16</v>
      </c>
      <c r="E84" s="185">
        <v>2</v>
      </c>
      <c r="F84" s="35">
        <v>0</v>
      </c>
      <c r="G84" s="27"/>
      <c r="H84" s="36">
        <f t="shared" ref="H84:H89" si="6">E84*F84</f>
        <v>0</v>
      </c>
      <c r="I84" s="29"/>
      <c r="N84" s="1"/>
      <c r="O84" s="1"/>
    </row>
    <row r="85" spans="1:15" ht="51" customHeight="1" x14ac:dyDescent="0.25">
      <c r="A85" s="100" t="s">
        <v>22</v>
      </c>
      <c r="B85" s="88" t="s">
        <v>11</v>
      </c>
      <c r="C85" s="33" t="s">
        <v>65</v>
      </c>
      <c r="D85" s="37" t="s">
        <v>16</v>
      </c>
      <c r="E85" s="202">
        <v>26</v>
      </c>
      <c r="F85" s="35"/>
      <c r="G85" s="54">
        <v>0</v>
      </c>
      <c r="H85" s="28"/>
      <c r="I85" s="55">
        <f>E85*G85</f>
        <v>0</v>
      </c>
      <c r="N85" s="1"/>
      <c r="O85" s="1"/>
    </row>
    <row r="86" spans="1:15" ht="45" x14ac:dyDescent="0.25">
      <c r="A86" s="101" t="s">
        <v>23</v>
      </c>
      <c r="B86" s="89" t="s">
        <v>15</v>
      </c>
      <c r="C86" s="30" t="s">
        <v>417</v>
      </c>
      <c r="D86" s="38" t="s">
        <v>16</v>
      </c>
      <c r="E86" s="187">
        <v>5</v>
      </c>
      <c r="F86" s="35">
        <v>0</v>
      </c>
      <c r="G86" s="27"/>
      <c r="H86" s="36">
        <f t="shared" si="6"/>
        <v>0</v>
      </c>
      <c r="I86" s="29"/>
      <c r="J86" s="188"/>
      <c r="N86" s="1"/>
      <c r="O86" s="1"/>
    </row>
    <row r="87" spans="1:15" ht="45" x14ac:dyDescent="0.25">
      <c r="A87" s="101" t="s">
        <v>191</v>
      </c>
      <c r="B87" s="89" t="s">
        <v>15</v>
      </c>
      <c r="C87" s="30" t="s">
        <v>418</v>
      </c>
      <c r="D87" s="38" t="s">
        <v>16</v>
      </c>
      <c r="E87" s="187">
        <v>3</v>
      </c>
      <c r="F87" s="35">
        <v>0</v>
      </c>
      <c r="G87" s="27"/>
      <c r="H87" s="36">
        <f t="shared" si="6"/>
        <v>0</v>
      </c>
      <c r="I87" s="29"/>
      <c r="J87" s="188"/>
      <c r="N87" s="1"/>
      <c r="O87" s="1"/>
    </row>
    <row r="88" spans="1:15" ht="30" x14ac:dyDescent="0.25">
      <c r="A88" s="101" t="s">
        <v>192</v>
      </c>
      <c r="B88" s="85" t="s">
        <v>15</v>
      </c>
      <c r="C88" s="30" t="s">
        <v>419</v>
      </c>
      <c r="D88" s="31" t="s">
        <v>16</v>
      </c>
      <c r="E88" s="185">
        <v>8</v>
      </c>
      <c r="F88" s="35">
        <v>0</v>
      </c>
      <c r="G88" s="27"/>
      <c r="H88" s="36">
        <f t="shared" si="6"/>
        <v>0</v>
      </c>
      <c r="I88" s="29"/>
      <c r="J88" s="188"/>
      <c r="N88" s="1"/>
      <c r="O88" s="1"/>
    </row>
    <row r="89" spans="1:15" ht="36" customHeight="1" x14ac:dyDescent="0.25">
      <c r="A89" s="101" t="s">
        <v>392</v>
      </c>
      <c r="B89" s="85" t="s">
        <v>15</v>
      </c>
      <c r="C89" s="30" t="s">
        <v>416</v>
      </c>
      <c r="D89" s="38" t="s">
        <v>16</v>
      </c>
      <c r="E89" s="185">
        <v>9</v>
      </c>
      <c r="F89" s="35">
        <v>0</v>
      </c>
      <c r="G89" s="27"/>
      <c r="H89" s="36">
        <f t="shared" si="6"/>
        <v>0</v>
      </c>
      <c r="I89" s="29"/>
      <c r="J89" s="188"/>
      <c r="M89" s="39"/>
      <c r="N89" s="1"/>
      <c r="O89" s="1"/>
    </row>
    <row r="90" spans="1:15" ht="30.75" thickBot="1" x14ac:dyDescent="0.3">
      <c r="A90" s="101" t="s">
        <v>393</v>
      </c>
      <c r="B90" s="89" t="s">
        <v>15</v>
      </c>
      <c r="C90" s="30" t="s">
        <v>420</v>
      </c>
      <c r="D90" s="38" t="s">
        <v>16</v>
      </c>
      <c r="E90" s="185">
        <v>1</v>
      </c>
      <c r="F90" s="35">
        <v>0</v>
      </c>
      <c r="G90" s="27"/>
      <c r="H90" s="36">
        <f>E90*F90</f>
        <v>0</v>
      </c>
      <c r="I90" s="29"/>
      <c r="J90" s="188"/>
      <c r="M90" s="39"/>
      <c r="N90" s="1"/>
      <c r="O90" s="1"/>
    </row>
    <row r="91" spans="1:15" x14ac:dyDescent="0.25">
      <c r="A91" s="106"/>
      <c r="B91" s="140"/>
      <c r="C91" s="141" t="s">
        <v>202</v>
      </c>
      <c r="D91" s="142"/>
      <c r="E91" s="143"/>
      <c r="F91" s="144"/>
      <c r="G91" s="71"/>
      <c r="H91" s="15">
        <f>SUM(H83:H90)</f>
        <v>0</v>
      </c>
      <c r="I91" s="51">
        <f>SUM(I82:I90)</f>
        <v>0</v>
      </c>
      <c r="J91" s="1"/>
      <c r="K91" s="1"/>
      <c r="L91" s="1"/>
      <c r="M91" s="1"/>
      <c r="N91" s="1"/>
      <c r="O91" s="1"/>
    </row>
    <row r="92" spans="1:15" ht="16.5" thickBot="1" x14ac:dyDescent="0.3">
      <c r="A92" s="145"/>
      <c r="B92" s="146"/>
      <c r="C92" s="147" t="s">
        <v>181</v>
      </c>
      <c r="D92" s="148"/>
      <c r="E92" s="149"/>
      <c r="F92" s="150"/>
      <c r="G92" s="133"/>
      <c r="H92" s="49"/>
      <c r="I92" s="62">
        <f>H91+I91</f>
        <v>0</v>
      </c>
      <c r="J92" s="1"/>
      <c r="K92" s="1"/>
      <c r="L92" s="1"/>
      <c r="M92" s="1"/>
      <c r="N92" s="1"/>
      <c r="O92" s="1"/>
    </row>
    <row r="93" spans="1:15" ht="16.5" thickBot="1" x14ac:dyDescent="0.3">
      <c r="A93" s="111"/>
      <c r="B93" s="95"/>
      <c r="C93" s="64" t="s">
        <v>106</v>
      </c>
      <c r="D93" s="65"/>
      <c r="E93" s="65"/>
      <c r="F93" s="78"/>
      <c r="G93" s="46"/>
      <c r="H93" s="156">
        <f>H29+H57+H79+H91</f>
        <v>0</v>
      </c>
      <c r="I93" s="66">
        <f>I29+I57+I79+I91</f>
        <v>0</v>
      </c>
      <c r="K93" s="1"/>
      <c r="L93" s="1"/>
      <c r="M93" s="1"/>
      <c r="N93" s="1"/>
      <c r="O93" s="1"/>
    </row>
    <row r="94" spans="1:15" ht="16.5" thickBot="1" x14ac:dyDescent="0.3">
      <c r="A94" s="110"/>
      <c r="B94" s="96"/>
      <c r="C94" s="67" t="s">
        <v>454</v>
      </c>
      <c r="D94" s="68"/>
      <c r="E94" s="57"/>
      <c r="F94" s="57"/>
      <c r="G94" s="57"/>
      <c r="H94" s="24"/>
      <c r="I94" s="151">
        <f>I30+I58+I80+I92</f>
        <v>0</v>
      </c>
      <c r="J94" s="4">
        <f>H93+I93</f>
        <v>0</v>
      </c>
      <c r="K94" s="1"/>
      <c r="L94" s="1"/>
      <c r="M94" s="1"/>
      <c r="N94" s="1"/>
      <c r="O94" s="1"/>
    </row>
    <row r="95" spans="1:15" ht="16.5" thickBot="1" x14ac:dyDescent="0.3">
      <c r="A95" s="112"/>
      <c r="B95" s="97"/>
      <c r="C95" s="69" t="s">
        <v>107</v>
      </c>
      <c r="D95" s="70"/>
      <c r="E95" s="61"/>
      <c r="F95" s="61"/>
      <c r="G95" s="61"/>
      <c r="H95" s="50"/>
      <c r="I95" s="66">
        <f>I94/1.2*20%</f>
        <v>0</v>
      </c>
      <c r="K95" s="1"/>
      <c r="L95" s="1"/>
      <c r="M95" s="1"/>
      <c r="N95" s="1"/>
      <c r="O95" s="1"/>
    </row>
  </sheetData>
  <mergeCells count="17">
    <mergeCell ref="A10:I10"/>
    <mergeCell ref="G1:I1"/>
    <mergeCell ref="D2:I2"/>
    <mergeCell ref="A3:B3"/>
    <mergeCell ref="B7:I7"/>
    <mergeCell ref="B8:I8"/>
    <mergeCell ref="C17:I17"/>
    <mergeCell ref="C81:I81"/>
    <mergeCell ref="C59:I59"/>
    <mergeCell ref="B11:I11"/>
    <mergeCell ref="A12:C12"/>
    <mergeCell ref="A14:A15"/>
    <mergeCell ref="C14:C15"/>
    <mergeCell ref="D14:D15"/>
    <mergeCell ref="E14:E15"/>
    <mergeCell ref="F14:G14"/>
    <mergeCell ref="H14:I14"/>
  </mergeCells>
  <phoneticPr fontId="2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263D-DEBA-42A8-9645-D76463BC7934}">
  <dimension ref="A1:G358"/>
  <sheetViews>
    <sheetView view="pageBreakPreview" topLeftCell="A334" zoomScale="115" zoomScaleNormal="100" zoomScaleSheetLayoutView="115" workbookViewId="0">
      <selection activeCell="C326" sqref="C326:E326"/>
    </sheetView>
  </sheetViews>
  <sheetFormatPr defaultRowHeight="15.75" x14ac:dyDescent="0.25"/>
  <cols>
    <col min="1" max="1" width="7" style="203" customWidth="1"/>
    <col min="2" max="2" width="16.7109375" style="203" customWidth="1"/>
    <col min="3" max="3" width="69" style="175" customWidth="1"/>
    <col min="4" max="4" width="9.7109375" style="204" customWidth="1"/>
    <col min="5" max="5" width="10.7109375" style="205" bestFit="1" customWidth="1"/>
    <col min="6" max="246" width="9.140625" style="175"/>
    <col min="247" max="247" width="7" style="175" customWidth="1"/>
    <col min="248" max="248" width="15.28515625" style="175" customWidth="1"/>
    <col min="249" max="249" width="50.85546875" style="175" customWidth="1"/>
    <col min="250" max="250" width="7" style="175" customWidth="1"/>
    <col min="251" max="251" width="9.140625" style="175"/>
    <col min="252" max="255" width="13.42578125" style="175" customWidth="1"/>
    <col min="256" max="256" width="17.42578125" style="175" customWidth="1"/>
    <col min="257" max="257" width="16.42578125" style="175" customWidth="1"/>
    <col min="258" max="502" width="9.140625" style="175"/>
    <col min="503" max="503" width="7" style="175" customWidth="1"/>
    <col min="504" max="504" width="15.28515625" style="175" customWidth="1"/>
    <col min="505" max="505" width="50.85546875" style="175" customWidth="1"/>
    <col min="506" max="506" width="7" style="175" customWidth="1"/>
    <col min="507" max="507" width="9.140625" style="175"/>
    <col min="508" max="511" width="13.42578125" style="175" customWidth="1"/>
    <col min="512" max="512" width="17.42578125" style="175" customWidth="1"/>
    <col min="513" max="513" width="16.42578125" style="175" customWidth="1"/>
    <col min="514" max="758" width="9.140625" style="175"/>
    <col min="759" max="759" width="7" style="175" customWidth="1"/>
    <col min="760" max="760" width="15.28515625" style="175" customWidth="1"/>
    <col min="761" max="761" width="50.85546875" style="175" customWidth="1"/>
    <col min="762" max="762" width="7" style="175" customWidth="1"/>
    <col min="763" max="763" width="9.140625" style="175"/>
    <col min="764" max="767" width="13.42578125" style="175" customWidth="1"/>
    <col min="768" max="768" width="17.42578125" style="175" customWidth="1"/>
    <col min="769" max="769" width="16.42578125" style="175" customWidth="1"/>
    <col min="770" max="1014" width="9.140625" style="175"/>
    <col min="1015" max="1015" width="7" style="175" customWidth="1"/>
    <col min="1016" max="1016" width="15.28515625" style="175" customWidth="1"/>
    <col min="1017" max="1017" width="50.85546875" style="175" customWidth="1"/>
    <col min="1018" max="1018" width="7" style="175" customWidth="1"/>
    <col min="1019" max="1019" width="9.140625" style="175"/>
    <col min="1020" max="1023" width="13.42578125" style="175" customWidth="1"/>
    <col min="1024" max="1024" width="17.42578125" style="175" customWidth="1"/>
    <col min="1025" max="1025" width="16.42578125" style="175" customWidth="1"/>
    <col min="1026" max="1270" width="9.140625" style="175"/>
    <col min="1271" max="1271" width="7" style="175" customWidth="1"/>
    <col min="1272" max="1272" width="15.28515625" style="175" customWidth="1"/>
    <col min="1273" max="1273" width="50.85546875" style="175" customWidth="1"/>
    <col min="1274" max="1274" width="7" style="175" customWidth="1"/>
    <col min="1275" max="1275" width="9.140625" style="175"/>
    <col min="1276" max="1279" width="13.42578125" style="175" customWidth="1"/>
    <col min="1280" max="1280" width="17.42578125" style="175" customWidth="1"/>
    <col min="1281" max="1281" width="16.42578125" style="175" customWidth="1"/>
    <col min="1282" max="1526" width="9.140625" style="175"/>
    <col min="1527" max="1527" width="7" style="175" customWidth="1"/>
    <col min="1528" max="1528" width="15.28515625" style="175" customWidth="1"/>
    <col min="1529" max="1529" width="50.85546875" style="175" customWidth="1"/>
    <col min="1530" max="1530" width="7" style="175" customWidth="1"/>
    <col min="1531" max="1531" width="9.140625" style="175"/>
    <col min="1532" max="1535" width="13.42578125" style="175" customWidth="1"/>
    <col min="1536" max="1536" width="17.42578125" style="175" customWidth="1"/>
    <col min="1537" max="1537" width="16.42578125" style="175" customWidth="1"/>
    <col min="1538" max="1782" width="9.140625" style="175"/>
    <col min="1783" max="1783" width="7" style="175" customWidth="1"/>
    <col min="1784" max="1784" width="15.28515625" style="175" customWidth="1"/>
    <col min="1785" max="1785" width="50.85546875" style="175" customWidth="1"/>
    <col min="1786" max="1786" width="7" style="175" customWidth="1"/>
    <col min="1787" max="1787" width="9.140625" style="175"/>
    <col min="1788" max="1791" width="13.42578125" style="175" customWidth="1"/>
    <col min="1792" max="1792" width="17.42578125" style="175" customWidth="1"/>
    <col min="1793" max="1793" width="16.42578125" style="175" customWidth="1"/>
    <col min="1794" max="2038" width="9.140625" style="175"/>
    <col min="2039" max="2039" width="7" style="175" customWidth="1"/>
    <col min="2040" max="2040" width="15.28515625" style="175" customWidth="1"/>
    <col min="2041" max="2041" width="50.85546875" style="175" customWidth="1"/>
    <col min="2042" max="2042" width="7" style="175" customWidth="1"/>
    <col min="2043" max="2043" width="9.140625" style="175"/>
    <col min="2044" max="2047" width="13.42578125" style="175" customWidth="1"/>
    <col min="2048" max="2048" width="17.42578125" style="175" customWidth="1"/>
    <col min="2049" max="2049" width="16.42578125" style="175" customWidth="1"/>
    <col min="2050" max="2294" width="9.140625" style="175"/>
    <col min="2295" max="2295" width="7" style="175" customWidth="1"/>
    <col min="2296" max="2296" width="15.28515625" style="175" customWidth="1"/>
    <col min="2297" max="2297" width="50.85546875" style="175" customWidth="1"/>
    <col min="2298" max="2298" width="7" style="175" customWidth="1"/>
    <col min="2299" max="2299" width="9.140625" style="175"/>
    <col min="2300" max="2303" width="13.42578125" style="175" customWidth="1"/>
    <col min="2304" max="2304" width="17.42578125" style="175" customWidth="1"/>
    <col min="2305" max="2305" width="16.42578125" style="175" customWidth="1"/>
    <col min="2306" max="2550" width="9.140625" style="175"/>
    <col min="2551" max="2551" width="7" style="175" customWidth="1"/>
    <col min="2552" max="2552" width="15.28515625" style="175" customWidth="1"/>
    <col min="2553" max="2553" width="50.85546875" style="175" customWidth="1"/>
    <col min="2554" max="2554" width="7" style="175" customWidth="1"/>
    <col min="2555" max="2555" width="9.140625" style="175"/>
    <col min="2556" max="2559" width="13.42578125" style="175" customWidth="1"/>
    <col min="2560" max="2560" width="17.42578125" style="175" customWidth="1"/>
    <col min="2561" max="2561" width="16.42578125" style="175" customWidth="1"/>
    <col min="2562" max="2806" width="9.140625" style="175"/>
    <col min="2807" max="2807" width="7" style="175" customWidth="1"/>
    <col min="2808" max="2808" width="15.28515625" style="175" customWidth="1"/>
    <col min="2809" max="2809" width="50.85546875" style="175" customWidth="1"/>
    <col min="2810" max="2810" width="7" style="175" customWidth="1"/>
    <col min="2811" max="2811" width="9.140625" style="175"/>
    <col min="2812" max="2815" width="13.42578125" style="175" customWidth="1"/>
    <col min="2816" max="2816" width="17.42578125" style="175" customWidth="1"/>
    <col min="2817" max="2817" width="16.42578125" style="175" customWidth="1"/>
    <col min="2818" max="3062" width="9.140625" style="175"/>
    <col min="3063" max="3063" width="7" style="175" customWidth="1"/>
    <col min="3064" max="3064" width="15.28515625" style="175" customWidth="1"/>
    <col min="3065" max="3065" width="50.85546875" style="175" customWidth="1"/>
    <col min="3066" max="3066" width="7" style="175" customWidth="1"/>
    <col min="3067" max="3067" width="9.140625" style="175"/>
    <col min="3068" max="3071" width="13.42578125" style="175" customWidth="1"/>
    <col min="3072" max="3072" width="17.42578125" style="175" customWidth="1"/>
    <col min="3073" max="3073" width="16.42578125" style="175" customWidth="1"/>
    <col min="3074" max="3318" width="9.140625" style="175"/>
    <col min="3319" max="3319" width="7" style="175" customWidth="1"/>
    <col min="3320" max="3320" width="15.28515625" style="175" customWidth="1"/>
    <col min="3321" max="3321" width="50.85546875" style="175" customWidth="1"/>
    <col min="3322" max="3322" width="7" style="175" customWidth="1"/>
    <col min="3323" max="3323" width="9.140625" style="175"/>
    <col min="3324" max="3327" width="13.42578125" style="175" customWidth="1"/>
    <col min="3328" max="3328" width="17.42578125" style="175" customWidth="1"/>
    <col min="3329" max="3329" width="16.42578125" style="175" customWidth="1"/>
    <col min="3330" max="3574" width="9.140625" style="175"/>
    <col min="3575" max="3575" width="7" style="175" customWidth="1"/>
    <col min="3576" max="3576" width="15.28515625" style="175" customWidth="1"/>
    <col min="3577" max="3577" width="50.85546875" style="175" customWidth="1"/>
    <col min="3578" max="3578" width="7" style="175" customWidth="1"/>
    <col min="3579" max="3579" width="9.140625" style="175"/>
    <col min="3580" max="3583" width="13.42578125" style="175" customWidth="1"/>
    <col min="3584" max="3584" width="17.42578125" style="175" customWidth="1"/>
    <col min="3585" max="3585" width="16.42578125" style="175" customWidth="1"/>
    <col min="3586" max="3830" width="9.140625" style="175"/>
    <col min="3831" max="3831" width="7" style="175" customWidth="1"/>
    <col min="3832" max="3832" width="15.28515625" style="175" customWidth="1"/>
    <col min="3833" max="3833" width="50.85546875" style="175" customWidth="1"/>
    <col min="3834" max="3834" width="7" style="175" customWidth="1"/>
    <col min="3835" max="3835" width="9.140625" style="175"/>
    <col min="3836" max="3839" width="13.42578125" style="175" customWidth="1"/>
    <col min="3840" max="3840" width="17.42578125" style="175" customWidth="1"/>
    <col min="3841" max="3841" width="16.42578125" style="175" customWidth="1"/>
    <col min="3842" max="4086" width="9.140625" style="175"/>
    <col min="4087" max="4087" width="7" style="175" customWidth="1"/>
    <col min="4088" max="4088" width="15.28515625" style="175" customWidth="1"/>
    <col min="4089" max="4089" width="50.85546875" style="175" customWidth="1"/>
    <col min="4090" max="4090" width="7" style="175" customWidth="1"/>
    <col min="4091" max="4091" width="9.140625" style="175"/>
    <col min="4092" max="4095" width="13.42578125" style="175" customWidth="1"/>
    <col min="4096" max="4096" width="17.42578125" style="175" customWidth="1"/>
    <col min="4097" max="4097" width="16.42578125" style="175" customWidth="1"/>
    <col min="4098" max="4342" width="9.140625" style="175"/>
    <col min="4343" max="4343" width="7" style="175" customWidth="1"/>
    <col min="4344" max="4344" width="15.28515625" style="175" customWidth="1"/>
    <col min="4345" max="4345" width="50.85546875" style="175" customWidth="1"/>
    <col min="4346" max="4346" width="7" style="175" customWidth="1"/>
    <col min="4347" max="4347" width="9.140625" style="175"/>
    <col min="4348" max="4351" width="13.42578125" style="175" customWidth="1"/>
    <col min="4352" max="4352" width="17.42578125" style="175" customWidth="1"/>
    <col min="4353" max="4353" width="16.42578125" style="175" customWidth="1"/>
    <col min="4354" max="4598" width="9.140625" style="175"/>
    <col min="4599" max="4599" width="7" style="175" customWidth="1"/>
    <col min="4600" max="4600" width="15.28515625" style="175" customWidth="1"/>
    <col min="4601" max="4601" width="50.85546875" style="175" customWidth="1"/>
    <col min="4602" max="4602" width="7" style="175" customWidth="1"/>
    <col min="4603" max="4603" width="9.140625" style="175"/>
    <col min="4604" max="4607" width="13.42578125" style="175" customWidth="1"/>
    <col min="4608" max="4608" width="17.42578125" style="175" customWidth="1"/>
    <col min="4609" max="4609" width="16.42578125" style="175" customWidth="1"/>
    <col min="4610" max="4854" width="9.140625" style="175"/>
    <col min="4855" max="4855" width="7" style="175" customWidth="1"/>
    <col min="4856" max="4856" width="15.28515625" style="175" customWidth="1"/>
    <col min="4857" max="4857" width="50.85546875" style="175" customWidth="1"/>
    <col min="4858" max="4858" width="7" style="175" customWidth="1"/>
    <col min="4859" max="4859" width="9.140625" style="175"/>
    <col min="4860" max="4863" width="13.42578125" style="175" customWidth="1"/>
    <col min="4864" max="4864" width="17.42578125" style="175" customWidth="1"/>
    <col min="4865" max="4865" width="16.42578125" style="175" customWidth="1"/>
    <col min="4866" max="5110" width="9.140625" style="175"/>
    <col min="5111" max="5111" width="7" style="175" customWidth="1"/>
    <col min="5112" max="5112" width="15.28515625" style="175" customWidth="1"/>
    <col min="5113" max="5113" width="50.85546875" style="175" customWidth="1"/>
    <col min="5114" max="5114" width="7" style="175" customWidth="1"/>
    <col min="5115" max="5115" width="9.140625" style="175"/>
    <col min="5116" max="5119" width="13.42578125" style="175" customWidth="1"/>
    <col min="5120" max="5120" width="17.42578125" style="175" customWidth="1"/>
    <col min="5121" max="5121" width="16.42578125" style="175" customWidth="1"/>
    <col min="5122" max="5366" width="9.140625" style="175"/>
    <col min="5367" max="5367" width="7" style="175" customWidth="1"/>
    <col min="5368" max="5368" width="15.28515625" style="175" customWidth="1"/>
    <col min="5369" max="5369" width="50.85546875" style="175" customWidth="1"/>
    <col min="5370" max="5370" width="7" style="175" customWidth="1"/>
    <col min="5371" max="5371" width="9.140625" style="175"/>
    <col min="5372" max="5375" width="13.42578125" style="175" customWidth="1"/>
    <col min="5376" max="5376" width="17.42578125" style="175" customWidth="1"/>
    <col min="5377" max="5377" width="16.42578125" style="175" customWidth="1"/>
    <col min="5378" max="5622" width="9.140625" style="175"/>
    <col min="5623" max="5623" width="7" style="175" customWidth="1"/>
    <col min="5624" max="5624" width="15.28515625" style="175" customWidth="1"/>
    <col min="5625" max="5625" width="50.85546875" style="175" customWidth="1"/>
    <col min="5626" max="5626" width="7" style="175" customWidth="1"/>
    <col min="5627" max="5627" width="9.140625" style="175"/>
    <col min="5628" max="5631" width="13.42578125" style="175" customWidth="1"/>
    <col min="5632" max="5632" width="17.42578125" style="175" customWidth="1"/>
    <col min="5633" max="5633" width="16.42578125" style="175" customWidth="1"/>
    <col min="5634" max="5878" width="9.140625" style="175"/>
    <col min="5879" max="5879" width="7" style="175" customWidth="1"/>
    <col min="5880" max="5880" width="15.28515625" style="175" customWidth="1"/>
    <col min="5881" max="5881" width="50.85546875" style="175" customWidth="1"/>
    <col min="5882" max="5882" width="7" style="175" customWidth="1"/>
    <col min="5883" max="5883" width="9.140625" style="175"/>
    <col min="5884" max="5887" width="13.42578125" style="175" customWidth="1"/>
    <col min="5888" max="5888" width="17.42578125" style="175" customWidth="1"/>
    <col min="5889" max="5889" width="16.42578125" style="175" customWidth="1"/>
    <col min="5890" max="6134" width="9.140625" style="175"/>
    <col min="6135" max="6135" width="7" style="175" customWidth="1"/>
    <col min="6136" max="6136" width="15.28515625" style="175" customWidth="1"/>
    <col min="6137" max="6137" width="50.85546875" style="175" customWidth="1"/>
    <col min="6138" max="6138" width="7" style="175" customWidth="1"/>
    <col min="6139" max="6139" width="9.140625" style="175"/>
    <col min="6140" max="6143" width="13.42578125" style="175" customWidth="1"/>
    <col min="6144" max="6144" width="17.42578125" style="175" customWidth="1"/>
    <col min="6145" max="6145" width="16.42578125" style="175" customWidth="1"/>
    <col min="6146" max="6390" width="9.140625" style="175"/>
    <col min="6391" max="6391" width="7" style="175" customWidth="1"/>
    <col min="6392" max="6392" width="15.28515625" style="175" customWidth="1"/>
    <col min="6393" max="6393" width="50.85546875" style="175" customWidth="1"/>
    <col min="6394" max="6394" width="7" style="175" customWidth="1"/>
    <col min="6395" max="6395" width="9.140625" style="175"/>
    <col min="6396" max="6399" width="13.42578125" style="175" customWidth="1"/>
    <col min="6400" max="6400" width="17.42578125" style="175" customWidth="1"/>
    <col min="6401" max="6401" width="16.42578125" style="175" customWidth="1"/>
    <col min="6402" max="6646" width="9.140625" style="175"/>
    <col min="6647" max="6647" width="7" style="175" customWidth="1"/>
    <col min="6648" max="6648" width="15.28515625" style="175" customWidth="1"/>
    <col min="6649" max="6649" width="50.85546875" style="175" customWidth="1"/>
    <col min="6650" max="6650" width="7" style="175" customWidth="1"/>
    <col min="6651" max="6651" width="9.140625" style="175"/>
    <col min="6652" max="6655" width="13.42578125" style="175" customWidth="1"/>
    <col min="6656" max="6656" width="17.42578125" style="175" customWidth="1"/>
    <col min="6657" max="6657" width="16.42578125" style="175" customWidth="1"/>
    <col min="6658" max="6902" width="9.140625" style="175"/>
    <col min="6903" max="6903" width="7" style="175" customWidth="1"/>
    <col min="6904" max="6904" width="15.28515625" style="175" customWidth="1"/>
    <col min="6905" max="6905" width="50.85546875" style="175" customWidth="1"/>
    <col min="6906" max="6906" width="7" style="175" customWidth="1"/>
    <col min="6907" max="6907" width="9.140625" style="175"/>
    <col min="6908" max="6911" width="13.42578125" style="175" customWidth="1"/>
    <col min="6912" max="6912" width="17.42578125" style="175" customWidth="1"/>
    <col min="6913" max="6913" width="16.42578125" style="175" customWidth="1"/>
    <col min="6914" max="7158" width="9.140625" style="175"/>
    <col min="7159" max="7159" width="7" style="175" customWidth="1"/>
    <col min="7160" max="7160" width="15.28515625" style="175" customWidth="1"/>
    <col min="7161" max="7161" width="50.85546875" style="175" customWidth="1"/>
    <col min="7162" max="7162" width="7" style="175" customWidth="1"/>
    <col min="7163" max="7163" width="9.140625" style="175"/>
    <col min="7164" max="7167" width="13.42578125" style="175" customWidth="1"/>
    <col min="7168" max="7168" width="17.42578125" style="175" customWidth="1"/>
    <col min="7169" max="7169" width="16.42578125" style="175" customWidth="1"/>
    <col min="7170" max="7414" width="9.140625" style="175"/>
    <col min="7415" max="7415" width="7" style="175" customWidth="1"/>
    <col min="7416" max="7416" width="15.28515625" style="175" customWidth="1"/>
    <col min="7417" max="7417" width="50.85546875" style="175" customWidth="1"/>
    <col min="7418" max="7418" width="7" style="175" customWidth="1"/>
    <col min="7419" max="7419" width="9.140625" style="175"/>
    <col min="7420" max="7423" width="13.42578125" style="175" customWidth="1"/>
    <col min="7424" max="7424" width="17.42578125" style="175" customWidth="1"/>
    <col min="7425" max="7425" width="16.42578125" style="175" customWidth="1"/>
    <col min="7426" max="7670" width="9.140625" style="175"/>
    <col min="7671" max="7671" width="7" style="175" customWidth="1"/>
    <col min="7672" max="7672" width="15.28515625" style="175" customWidth="1"/>
    <col min="7673" max="7673" width="50.85546875" style="175" customWidth="1"/>
    <col min="7674" max="7674" width="7" style="175" customWidth="1"/>
    <col min="7675" max="7675" width="9.140625" style="175"/>
    <col min="7676" max="7679" width="13.42578125" style="175" customWidth="1"/>
    <col min="7680" max="7680" width="17.42578125" style="175" customWidth="1"/>
    <col min="7681" max="7681" width="16.42578125" style="175" customWidth="1"/>
    <col min="7682" max="7926" width="9.140625" style="175"/>
    <col min="7927" max="7927" width="7" style="175" customWidth="1"/>
    <col min="7928" max="7928" width="15.28515625" style="175" customWidth="1"/>
    <col min="7929" max="7929" width="50.85546875" style="175" customWidth="1"/>
    <col min="7930" max="7930" width="7" style="175" customWidth="1"/>
    <col min="7931" max="7931" width="9.140625" style="175"/>
    <col min="7932" max="7935" width="13.42578125" style="175" customWidth="1"/>
    <col min="7936" max="7936" width="17.42578125" style="175" customWidth="1"/>
    <col min="7937" max="7937" width="16.42578125" style="175" customWidth="1"/>
    <col min="7938" max="8182" width="9.140625" style="175"/>
    <col min="8183" max="8183" width="7" style="175" customWidth="1"/>
    <col min="8184" max="8184" width="15.28515625" style="175" customWidth="1"/>
    <col min="8185" max="8185" width="50.85546875" style="175" customWidth="1"/>
    <col min="8186" max="8186" width="7" style="175" customWidth="1"/>
    <col min="8187" max="8187" width="9.140625" style="175"/>
    <col min="8188" max="8191" width="13.42578125" style="175" customWidth="1"/>
    <col min="8192" max="8192" width="17.42578125" style="175" customWidth="1"/>
    <col min="8193" max="8193" width="16.42578125" style="175" customWidth="1"/>
    <col min="8194" max="8438" width="9.140625" style="175"/>
    <col min="8439" max="8439" width="7" style="175" customWidth="1"/>
    <col min="8440" max="8440" width="15.28515625" style="175" customWidth="1"/>
    <col min="8441" max="8441" width="50.85546875" style="175" customWidth="1"/>
    <col min="8442" max="8442" width="7" style="175" customWidth="1"/>
    <col min="8443" max="8443" width="9.140625" style="175"/>
    <col min="8444" max="8447" width="13.42578125" style="175" customWidth="1"/>
    <col min="8448" max="8448" width="17.42578125" style="175" customWidth="1"/>
    <col min="8449" max="8449" width="16.42578125" style="175" customWidth="1"/>
    <col min="8450" max="8694" width="9.140625" style="175"/>
    <col min="8695" max="8695" width="7" style="175" customWidth="1"/>
    <col min="8696" max="8696" width="15.28515625" style="175" customWidth="1"/>
    <col min="8697" max="8697" width="50.85546875" style="175" customWidth="1"/>
    <col min="8698" max="8698" width="7" style="175" customWidth="1"/>
    <col min="8699" max="8699" width="9.140625" style="175"/>
    <col min="8700" max="8703" width="13.42578125" style="175" customWidth="1"/>
    <col min="8704" max="8704" width="17.42578125" style="175" customWidth="1"/>
    <col min="8705" max="8705" width="16.42578125" style="175" customWidth="1"/>
    <col min="8706" max="8950" width="9.140625" style="175"/>
    <col min="8951" max="8951" width="7" style="175" customWidth="1"/>
    <col min="8952" max="8952" width="15.28515625" style="175" customWidth="1"/>
    <col min="8953" max="8953" width="50.85546875" style="175" customWidth="1"/>
    <col min="8954" max="8954" width="7" style="175" customWidth="1"/>
    <col min="8955" max="8955" width="9.140625" style="175"/>
    <col min="8956" max="8959" width="13.42578125" style="175" customWidth="1"/>
    <col min="8960" max="8960" width="17.42578125" style="175" customWidth="1"/>
    <col min="8961" max="8961" width="16.42578125" style="175" customWidth="1"/>
    <col min="8962" max="9206" width="9.140625" style="175"/>
    <col min="9207" max="9207" width="7" style="175" customWidth="1"/>
    <col min="9208" max="9208" width="15.28515625" style="175" customWidth="1"/>
    <col min="9209" max="9209" width="50.85546875" style="175" customWidth="1"/>
    <col min="9210" max="9210" width="7" style="175" customWidth="1"/>
    <col min="9211" max="9211" width="9.140625" style="175"/>
    <col min="9212" max="9215" width="13.42578125" style="175" customWidth="1"/>
    <col min="9216" max="9216" width="17.42578125" style="175" customWidth="1"/>
    <col min="9217" max="9217" width="16.42578125" style="175" customWidth="1"/>
    <col min="9218" max="9462" width="9.140625" style="175"/>
    <col min="9463" max="9463" width="7" style="175" customWidth="1"/>
    <col min="9464" max="9464" width="15.28515625" style="175" customWidth="1"/>
    <col min="9465" max="9465" width="50.85546875" style="175" customWidth="1"/>
    <col min="9466" max="9466" width="7" style="175" customWidth="1"/>
    <col min="9467" max="9467" width="9.140625" style="175"/>
    <col min="9468" max="9471" width="13.42578125" style="175" customWidth="1"/>
    <col min="9472" max="9472" width="17.42578125" style="175" customWidth="1"/>
    <col min="9473" max="9473" width="16.42578125" style="175" customWidth="1"/>
    <col min="9474" max="9718" width="9.140625" style="175"/>
    <col min="9719" max="9719" width="7" style="175" customWidth="1"/>
    <col min="9720" max="9720" width="15.28515625" style="175" customWidth="1"/>
    <col min="9721" max="9721" width="50.85546875" style="175" customWidth="1"/>
    <col min="9722" max="9722" width="7" style="175" customWidth="1"/>
    <col min="9723" max="9723" width="9.140625" style="175"/>
    <col min="9724" max="9727" width="13.42578125" style="175" customWidth="1"/>
    <col min="9728" max="9728" width="17.42578125" style="175" customWidth="1"/>
    <col min="9729" max="9729" width="16.42578125" style="175" customWidth="1"/>
    <col min="9730" max="9974" width="9.140625" style="175"/>
    <col min="9975" max="9975" width="7" style="175" customWidth="1"/>
    <col min="9976" max="9976" width="15.28515625" style="175" customWidth="1"/>
    <col min="9977" max="9977" width="50.85546875" style="175" customWidth="1"/>
    <col min="9978" max="9978" width="7" style="175" customWidth="1"/>
    <col min="9979" max="9979" width="9.140625" style="175"/>
    <col min="9980" max="9983" width="13.42578125" style="175" customWidth="1"/>
    <col min="9984" max="9984" width="17.42578125" style="175" customWidth="1"/>
    <col min="9985" max="9985" width="16.42578125" style="175" customWidth="1"/>
    <col min="9986" max="10230" width="9.140625" style="175"/>
    <col min="10231" max="10231" width="7" style="175" customWidth="1"/>
    <col min="10232" max="10232" width="15.28515625" style="175" customWidth="1"/>
    <col min="10233" max="10233" width="50.85546875" style="175" customWidth="1"/>
    <col min="10234" max="10234" width="7" style="175" customWidth="1"/>
    <col min="10235" max="10235" width="9.140625" style="175"/>
    <col min="10236" max="10239" width="13.42578125" style="175" customWidth="1"/>
    <col min="10240" max="10240" width="17.42578125" style="175" customWidth="1"/>
    <col min="10241" max="10241" width="16.42578125" style="175" customWidth="1"/>
    <col min="10242" max="10486" width="9.140625" style="175"/>
    <col min="10487" max="10487" width="7" style="175" customWidth="1"/>
    <col min="10488" max="10488" width="15.28515625" style="175" customWidth="1"/>
    <col min="10489" max="10489" width="50.85546875" style="175" customWidth="1"/>
    <col min="10490" max="10490" width="7" style="175" customWidth="1"/>
    <col min="10491" max="10491" width="9.140625" style="175"/>
    <col min="10492" max="10495" width="13.42578125" style="175" customWidth="1"/>
    <col min="10496" max="10496" width="17.42578125" style="175" customWidth="1"/>
    <col min="10497" max="10497" width="16.42578125" style="175" customWidth="1"/>
    <col min="10498" max="10742" width="9.140625" style="175"/>
    <col min="10743" max="10743" width="7" style="175" customWidth="1"/>
    <col min="10744" max="10744" width="15.28515625" style="175" customWidth="1"/>
    <col min="10745" max="10745" width="50.85546875" style="175" customWidth="1"/>
    <col min="10746" max="10746" width="7" style="175" customWidth="1"/>
    <col min="10747" max="10747" width="9.140625" style="175"/>
    <col min="10748" max="10751" width="13.42578125" style="175" customWidth="1"/>
    <col min="10752" max="10752" width="17.42578125" style="175" customWidth="1"/>
    <col min="10753" max="10753" width="16.42578125" style="175" customWidth="1"/>
    <col min="10754" max="10998" width="9.140625" style="175"/>
    <col min="10999" max="10999" width="7" style="175" customWidth="1"/>
    <col min="11000" max="11000" width="15.28515625" style="175" customWidth="1"/>
    <col min="11001" max="11001" width="50.85546875" style="175" customWidth="1"/>
    <col min="11002" max="11002" width="7" style="175" customWidth="1"/>
    <col min="11003" max="11003" width="9.140625" style="175"/>
    <col min="11004" max="11007" width="13.42578125" style="175" customWidth="1"/>
    <col min="11008" max="11008" width="17.42578125" style="175" customWidth="1"/>
    <col min="11009" max="11009" width="16.42578125" style="175" customWidth="1"/>
    <col min="11010" max="11254" width="9.140625" style="175"/>
    <col min="11255" max="11255" width="7" style="175" customWidth="1"/>
    <col min="11256" max="11256" width="15.28515625" style="175" customWidth="1"/>
    <col min="11257" max="11257" width="50.85546875" style="175" customWidth="1"/>
    <col min="11258" max="11258" width="7" style="175" customWidth="1"/>
    <col min="11259" max="11259" width="9.140625" style="175"/>
    <col min="11260" max="11263" width="13.42578125" style="175" customWidth="1"/>
    <col min="11264" max="11264" width="17.42578125" style="175" customWidth="1"/>
    <col min="11265" max="11265" width="16.42578125" style="175" customWidth="1"/>
    <col min="11266" max="11510" width="9.140625" style="175"/>
    <col min="11511" max="11511" width="7" style="175" customWidth="1"/>
    <col min="11512" max="11512" width="15.28515625" style="175" customWidth="1"/>
    <col min="11513" max="11513" width="50.85546875" style="175" customWidth="1"/>
    <col min="11514" max="11514" width="7" style="175" customWidth="1"/>
    <col min="11515" max="11515" width="9.140625" style="175"/>
    <col min="11516" max="11519" width="13.42578125" style="175" customWidth="1"/>
    <col min="11520" max="11520" width="17.42578125" style="175" customWidth="1"/>
    <col min="11521" max="11521" width="16.42578125" style="175" customWidth="1"/>
    <col min="11522" max="11766" width="9.140625" style="175"/>
    <col min="11767" max="11767" width="7" style="175" customWidth="1"/>
    <col min="11768" max="11768" width="15.28515625" style="175" customWidth="1"/>
    <col min="11769" max="11769" width="50.85546875" style="175" customWidth="1"/>
    <col min="11770" max="11770" width="7" style="175" customWidth="1"/>
    <col min="11771" max="11771" width="9.140625" style="175"/>
    <col min="11772" max="11775" width="13.42578125" style="175" customWidth="1"/>
    <col min="11776" max="11776" width="17.42578125" style="175" customWidth="1"/>
    <col min="11777" max="11777" width="16.42578125" style="175" customWidth="1"/>
    <col min="11778" max="12022" width="9.140625" style="175"/>
    <col min="12023" max="12023" width="7" style="175" customWidth="1"/>
    <col min="12024" max="12024" width="15.28515625" style="175" customWidth="1"/>
    <col min="12025" max="12025" width="50.85546875" style="175" customWidth="1"/>
    <col min="12026" max="12026" width="7" style="175" customWidth="1"/>
    <col min="12027" max="12027" width="9.140625" style="175"/>
    <col min="12028" max="12031" width="13.42578125" style="175" customWidth="1"/>
    <col min="12032" max="12032" width="17.42578125" style="175" customWidth="1"/>
    <col min="12033" max="12033" width="16.42578125" style="175" customWidth="1"/>
    <col min="12034" max="12278" width="9.140625" style="175"/>
    <col min="12279" max="12279" width="7" style="175" customWidth="1"/>
    <col min="12280" max="12280" width="15.28515625" style="175" customWidth="1"/>
    <col min="12281" max="12281" width="50.85546875" style="175" customWidth="1"/>
    <col min="12282" max="12282" width="7" style="175" customWidth="1"/>
    <col min="12283" max="12283" width="9.140625" style="175"/>
    <col min="12284" max="12287" width="13.42578125" style="175" customWidth="1"/>
    <col min="12288" max="12288" width="17.42578125" style="175" customWidth="1"/>
    <col min="12289" max="12289" width="16.42578125" style="175" customWidth="1"/>
    <col min="12290" max="12534" width="9.140625" style="175"/>
    <col min="12535" max="12535" width="7" style="175" customWidth="1"/>
    <col min="12536" max="12536" width="15.28515625" style="175" customWidth="1"/>
    <col min="12537" max="12537" width="50.85546875" style="175" customWidth="1"/>
    <col min="12538" max="12538" width="7" style="175" customWidth="1"/>
    <col min="12539" max="12539" width="9.140625" style="175"/>
    <col min="12540" max="12543" width="13.42578125" style="175" customWidth="1"/>
    <col min="12544" max="12544" width="17.42578125" style="175" customWidth="1"/>
    <col min="12545" max="12545" width="16.42578125" style="175" customWidth="1"/>
    <col min="12546" max="12790" width="9.140625" style="175"/>
    <col min="12791" max="12791" width="7" style="175" customWidth="1"/>
    <col min="12792" max="12792" width="15.28515625" style="175" customWidth="1"/>
    <col min="12793" max="12793" width="50.85546875" style="175" customWidth="1"/>
    <col min="12794" max="12794" width="7" style="175" customWidth="1"/>
    <col min="12795" max="12795" width="9.140625" style="175"/>
    <col min="12796" max="12799" width="13.42578125" style="175" customWidth="1"/>
    <col min="12800" max="12800" width="17.42578125" style="175" customWidth="1"/>
    <col min="12801" max="12801" width="16.42578125" style="175" customWidth="1"/>
    <col min="12802" max="13046" width="9.140625" style="175"/>
    <col min="13047" max="13047" width="7" style="175" customWidth="1"/>
    <col min="13048" max="13048" width="15.28515625" style="175" customWidth="1"/>
    <col min="13049" max="13049" width="50.85546875" style="175" customWidth="1"/>
    <col min="13050" max="13050" width="7" style="175" customWidth="1"/>
    <col min="13051" max="13051" width="9.140625" style="175"/>
    <col min="13052" max="13055" width="13.42578125" style="175" customWidth="1"/>
    <col min="13056" max="13056" width="17.42578125" style="175" customWidth="1"/>
    <col min="13057" max="13057" width="16.42578125" style="175" customWidth="1"/>
    <col min="13058" max="13302" width="9.140625" style="175"/>
    <col min="13303" max="13303" width="7" style="175" customWidth="1"/>
    <col min="13304" max="13304" width="15.28515625" style="175" customWidth="1"/>
    <col min="13305" max="13305" width="50.85546875" style="175" customWidth="1"/>
    <col min="13306" max="13306" width="7" style="175" customWidth="1"/>
    <col min="13307" max="13307" width="9.140625" style="175"/>
    <col min="13308" max="13311" width="13.42578125" style="175" customWidth="1"/>
    <col min="13312" max="13312" width="17.42578125" style="175" customWidth="1"/>
    <col min="13313" max="13313" width="16.42578125" style="175" customWidth="1"/>
    <col min="13314" max="13558" width="9.140625" style="175"/>
    <col min="13559" max="13559" width="7" style="175" customWidth="1"/>
    <col min="13560" max="13560" width="15.28515625" style="175" customWidth="1"/>
    <col min="13561" max="13561" width="50.85546875" style="175" customWidth="1"/>
    <col min="13562" max="13562" width="7" style="175" customWidth="1"/>
    <col min="13563" max="13563" width="9.140625" style="175"/>
    <col min="13564" max="13567" width="13.42578125" style="175" customWidth="1"/>
    <col min="13568" max="13568" width="17.42578125" style="175" customWidth="1"/>
    <col min="13569" max="13569" width="16.42578125" style="175" customWidth="1"/>
    <col min="13570" max="13814" width="9.140625" style="175"/>
    <col min="13815" max="13815" width="7" style="175" customWidth="1"/>
    <col min="13816" max="13816" width="15.28515625" style="175" customWidth="1"/>
    <col min="13817" max="13817" width="50.85546875" style="175" customWidth="1"/>
    <col min="13818" max="13818" width="7" style="175" customWidth="1"/>
    <col min="13819" max="13819" width="9.140625" style="175"/>
    <col min="13820" max="13823" width="13.42578125" style="175" customWidth="1"/>
    <col min="13824" max="13824" width="17.42578125" style="175" customWidth="1"/>
    <col min="13825" max="13825" width="16.42578125" style="175" customWidth="1"/>
    <col min="13826" max="14070" width="9.140625" style="175"/>
    <col min="14071" max="14071" width="7" style="175" customWidth="1"/>
    <col min="14072" max="14072" width="15.28515625" style="175" customWidth="1"/>
    <col min="14073" max="14073" width="50.85546875" style="175" customWidth="1"/>
    <col min="14074" max="14074" width="7" style="175" customWidth="1"/>
    <col min="14075" max="14075" width="9.140625" style="175"/>
    <col min="14076" max="14079" width="13.42578125" style="175" customWidth="1"/>
    <col min="14080" max="14080" width="17.42578125" style="175" customWidth="1"/>
    <col min="14081" max="14081" width="16.42578125" style="175" customWidth="1"/>
    <col min="14082" max="14326" width="9.140625" style="175"/>
    <col min="14327" max="14327" width="7" style="175" customWidth="1"/>
    <col min="14328" max="14328" width="15.28515625" style="175" customWidth="1"/>
    <col min="14329" max="14329" width="50.85546875" style="175" customWidth="1"/>
    <col min="14330" max="14330" width="7" style="175" customWidth="1"/>
    <col min="14331" max="14331" width="9.140625" style="175"/>
    <col min="14332" max="14335" width="13.42578125" style="175" customWidth="1"/>
    <col min="14336" max="14336" width="17.42578125" style="175" customWidth="1"/>
    <col min="14337" max="14337" width="16.42578125" style="175" customWidth="1"/>
    <col min="14338" max="14582" width="9.140625" style="175"/>
    <col min="14583" max="14583" width="7" style="175" customWidth="1"/>
    <col min="14584" max="14584" width="15.28515625" style="175" customWidth="1"/>
    <col min="14585" max="14585" width="50.85546875" style="175" customWidth="1"/>
    <col min="14586" max="14586" width="7" style="175" customWidth="1"/>
    <col min="14587" max="14587" width="9.140625" style="175"/>
    <col min="14588" max="14591" width="13.42578125" style="175" customWidth="1"/>
    <col min="14592" max="14592" width="17.42578125" style="175" customWidth="1"/>
    <col min="14593" max="14593" width="16.42578125" style="175" customWidth="1"/>
    <col min="14594" max="14838" width="9.140625" style="175"/>
    <col min="14839" max="14839" width="7" style="175" customWidth="1"/>
    <col min="14840" max="14840" width="15.28515625" style="175" customWidth="1"/>
    <col min="14841" max="14841" width="50.85546875" style="175" customWidth="1"/>
    <col min="14842" max="14842" width="7" style="175" customWidth="1"/>
    <col min="14843" max="14843" width="9.140625" style="175"/>
    <col min="14844" max="14847" width="13.42578125" style="175" customWidth="1"/>
    <col min="14848" max="14848" width="17.42578125" style="175" customWidth="1"/>
    <col min="14849" max="14849" width="16.42578125" style="175" customWidth="1"/>
    <col min="14850" max="15094" width="9.140625" style="175"/>
    <col min="15095" max="15095" width="7" style="175" customWidth="1"/>
    <col min="15096" max="15096" width="15.28515625" style="175" customWidth="1"/>
    <col min="15097" max="15097" width="50.85546875" style="175" customWidth="1"/>
    <col min="15098" max="15098" width="7" style="175" customWidth="1"/>
    <col min="15099" max="15099" width="9.140625" style="175"/>
    <col min="15100" max="15103" width="13.42578125" style="175" customWidth="1"/>
    <col min="15104" max="15104" width="17.42578125" style="175" customWidth="1"/>
    <col min="15105" max="15105" width="16.42578125" style="175" customWidth="1"/>
    <col min="15106" max="15350" width="9.140625" style="175"/>
    <col min="15351" max="15351" width="7" style="175" customWidth="1"/>
    <col min="15352" max="15352" width="15.28515625" style="175" customWidth="1"/>
    <col min="15353" max="15353" width="50.85546875" style="175" customWidth="1"/>
    <col min="15354" max="15354" width="7" style="175" customWidth="1"/>
    <col min="15355" max="15355" width="9.140625" style="175"/>
    <col min="15356" max="15359" width="13.42578125" style="175" customWidth="1"/>
    <col min="15360" max="15360" width="17.42578125" style="175" customWidth="1"/>
    <col min="15361" max="15361" width="16.42578125" style="175" customWidth="1"/>
    <col min="15362" max="15606" width="9.140625" style="175"/>
    <col min="15607" max="15607" width="7" style="175" customWidth="1"/>
    <col min="15608" max="15608" width="15.28515625" style="175" customWidth="1"/>
    <col min="15609" max="15609" width="50.85546875" style="175" customWidth="1"/>
    <col min="15610" max="15610" width="7" style="175" customWidth="1"/>
    <col min="15611" max="15611" width="9.140625" style="175"/>
    <col min="15612" max="15615" width="13.42578125" style="175" customWidth="1"/>
    <col min="15616" max="15616" width="17.42578125" style="175" customWidth="1"/>
    <col min="15617" max="15617" width="16.42578125" style="175" customWidth="1"/>
    <col min="15618" max="15862" width="9.140625" style="175"/>
    <col min="15863" max="15863" width="7" style="175" customWidth="1"/>
    <col min="15864" max="15864" width="15.28515625" style="175" customWidth="1"/>
    <col min="15865" max="15865" width="50.85546875" style="175" customWidth="1"/>
    <col min="15866" max="15866" width="7" style="175" customWidth="1"/>
    <col min="15867" max="15867" width="9.140625" style="175"/>
    <col min="15868" max="15871" width="13.42578125" style="175" customWidth="1"/>
    <col min="15872" max="15872" width="17.42578125" style="175" customWidth="1"/>
    <col min="15873" max="15873" width="16.42578125" style="175" customWidth="1"/>
    <col min="15874" max="16118" width="9.140625" style="175"/>
    <col min="16119" max="16119" width="7" style="175" customWidth="1"/>
    <col min="16120" max="16120" width="15.28515625" style="175" customWidth="1"/>
    <col min="16121" max="16121" width="50.85546875" style="175" customWidth="1"/>
    <col min="16122" max="16122" width="7" style="175" customWidth="1"/>
    <col min="16123" max="16123" width="9.140625" style="175"/>
    <col min="16124" max="16127" width="13.42578125" style="175" customWidth="1"/>
    <col min="16128" max="16128" width="17.42578125" style="175" customWidth="1"/>
    <col min="16129" max="16129" width="16.42578125" style="175" customWidth="1"/>
    <col min="16130" max="16384" width="9.140625" style="175"/>
  </cols>
  <sheetData>
    <row r="1" spans="1:5" s="505" customFormat="1" ht="18.75" x14ac:dyDescent="0.25">
      <c r="A1" s="502"/>
      <c r="B1" s="502"/>
      <c r="C1" s="502"/>
      <c r="D1" s="503"/>
      <c r="E1" s="504" t="s">
        <v>465</v>
      </c>
    </row>
    <row r="2" spans="1:5" s="505" customFormat="1" x14ac:dyDescent="0.25">
      <c r="A2" s="506" t="s">
        <v>466</v>
      </c>
      <c r="B2" s="506"/>
      <c r="C2" s="506"/>
      <c r="D2" s="503"/>
      <c r="E2" s="507" t="s">
        <v>467</v>
      </c>
    </row>
    <row r="3" spans="1:5" s="505" customFormat="1" x14ac:dyDescent="0.25">
      <c r="A3" s="508" t="s">
        <v>468</v>
      </c>
      <c r="B3" s="508"/>
      <c r="C3" s="508"/>
      <c r="D3" s="503"/>
      <c r="E3" s="509"/>
    </row>
    <row r="4" spans="1:5" s="505" customFormat="1" x14ac:dyDescent="0.25">
      <c r="A4" s="506" t="s">
        <v>469</v>
      </c>
      <c r="B4" s="506"/>
      <c r="C4" s="506"/>
      <c r="D4" s="503"/>
      <c r="E4" s="507" t="s">
        <v>470</v>
      </c>
    </row>
    <row r="5" spans="1:5" s="505" customFormat="1" x14ac:dyDescent="0.25">
      <c r="A5" s="508" t="s">
        <v>471</v>
      </c>
      <c r="B5" s="508"/>
      <c r="C5" s="508"/>
      <c r="D5" s="503"/>
      <c r="E5" s="510"/>
    </row>
    <row r="6" spans="1:5" s="505" customFormat="1" x14ac:dyDescent="0.25">
      <c r="A6" s="508" t="s">
        <v>472</v>
      </c>
      <c r="B6" s="508"/>
      <c r="C6" s="508"/>
      <c r="D6" s="503"/>
      <c r="E6" s="507" t="s">
        <v>473</v>
      </c>
    </row>
    <row r="7" spans="1:5" s="505" customFormat="1" x14ac:dyDescent="0.25">
      <c r="A7" s="511" t="s">
        <v>474</v>
      </c>
      <c r="B7" s="511"/>
      <c r="C7" s="511"/>
      <c r="D7" s="503"/>
      <c r="E7" s="507"/>
    </row>
    <row r="8" spans="1:5" s="505" customFormat="1" x14ac:dyDescent="0.25">
      <c r="A8" s="511"/>
      <c r="B8" s="511"/>
      <c r="C8" s="511"/>
      <c r="D8" s="503"/>
      <c r="E8" s="507"/>
    </row>
    <row r="9" spans="1:5" s="505" customFormat="1" ht="27.75" x14ac:dyDescent="0.4">
      <c r="A9" s="512"/>
      <c r="B9" s="512"/>
      <c r="C9" s="512"/>
      <c r="D9" s="503"/>
      <c r="E9" s="507" t="s">
        <v>475</v>
      </c>
    </row>
    <row r="12" spans="1:5" x14ac:dyDescent="0.25">
      <c r="B12" s="526" t="s">
        <v>478</v>
      </c>
      <c r="C12" s="526"/>
      <c r="D12" s="526"/>
      <c r="E12" s="526"/>
    </row>
    <row r="13" spans="1:5" ht="15.75" customHeight="1" x14ac:dyDescent="0.25">
      <c r="B13" s="526" t="s">
        <v>479</v>
      </c>
      <c r="C13" s="526"/>
      <c r="D13" s="526"/>
      <c r="E13" s="526"/>
    </row>
    <row r="14" spans="1:5" x14ac:dyDescent="0.25">
      <c r="B14" s="207"/>
      <c r="C14" s="500"/>
      <c r="D14" s="500"/>
      <c r="E14" s="209"/>
    </row>
    <row r="15" spans="1:5" ht="45" customHeight="1" x14ac:dyDescent="0.25">
      <c r="A15" s="532" t="s">
        <v>110</v>
      </c>
      <c r="B15" s="532"/>
      <c r="C15" s="532"/>
      <c r="D15" s="532"/>
      <c r="E15" s="532"/>
    </row>
    <row r="16" spans="1:5" x14ac:dyDescent="0.25">
      <c r="B16" s="526"/>
      <c r="C16" s="526"/>
      <c r="D16" s="526"/>
      <c r="E16" s="526"/>
    </row>
    <row r="17" spans="1:5" ht="15.75" customHeight="1" x14ac:dyDescent="0.25">
      <c r="A17" s="532" t="s">
        <v>111</v>
      </c>
      <c r="B17" s="532"/>
      <c r="C17" s="532"/>
    </row>
    <row r="18" spans="1:5" ht="6" customHeight="1" thickBot="1" x14ac:dyDescent="0.3"/>
    <row r="19" spans="1:5" s="204" customFormat="1" ht="31.5" customHeight="1" thickBot="1" x14ac:dyDescent="0.3">
      <c r="A19" s="533" t="s">
        <v>0</v>
      </c>
      <c r="B19" s="501" t="s">
        <v>1</v>
      </c>
      <c r="C19" s="534" t="s">
        <v>2</v>
      </c>
      <c r="D19" s="534" t="s">
        <v>3</v>
      </c>
      <c r="E19" s="527" t="s">
        <v>4</v>
      </c>
    </row>
    <row r="20" spans="1:5" s="204" customFormat="1" ht="16.5" thickBot="1" x14ac:dyDescent="0.3">
      <c r="A20" s="533"/>
      <c r="B20" s="501" t="s">
        <v>7</v>
      </c>
      <c r="C20" s="534"/>
      <c r="D20" s="534"/>
      <c r="E20" s="527"/>
    </row>
    <row r="21" spans="1:5" ht="16.5" thickBot="1" x14ac:dyDescent="0.3">
      <c r="A21" s="514"/>
      <c r="B21" s="216"/>
      <c r="C21" s="217"/>
      <c r="D21" s="218"/>
      <c r="E21" s="196"/>
    </row>
    <row r="22" spans="1:5" ht="16.5" thickBot="1" x14ac:dyDescent="0.3">
      <c r="A22" s="480"/>
      <c r="B22" s="221" t="s">
        <v>10</v>
      </c>
      <c r="C22" s="528" t="s">
        <v>182</v>
      </c>
      <c r="D22" s="528"/>
      <c r="E22" s="528"/>
    </row>
    <row r="23" spans="1:5" ht="16.5" x14ac:dyDescent="0.25">
      <c r="A23" s="222">
        <v>1</v>
      </c>
      <c r="B23" s="223" t="s">
        <v>11</v>
      </c>
      <c r="C23" s="224" t="s">
        <v>12</v>
      </c>
      <c r="D23" s="225" t="s">
        <v>13</v>
      </c>
      <c r="E23" s="226">
        <f>E24+E25+E26+E27+E28+E29</f>
        <v>18</v>
      </c>
    </row>
    <row r="24" spans="1:5" ht="18" x14ac:dyDescent="0.25">
      <c r="A24" s="231" t="s">
        <v>14</v>
      </c>
      <c r="B24" s="232" t="s">
        <v>15</v>
      </c>
      <c r="C24" s="233" t="s">
        <v>399</v>
      </c>
      <c r="D24" s="234" t="s">
        <v>16</v>
      </c>
      <c r="E24" s="235">
        <v>3</v>
      </c>
    </row>
    <row r="25" spans="1:5" ht="18" x14ac:dyDescent="0.25">
      <c r="A25" s="231" t="s">
        <v>17</v>
      </c>
      <c r="B25" s="232" t="s">
        <v>15</v>
      </c>
      <c r="C25" s="233" t="s">
        <v>400</v>
      </c>
      <c r="D25" s="240" t="s">
        <v>16</v>
      </c>
      <c r="E25" s="235">
        <v>4</v>
      </c>
    </row>
    <row r="26" spans="1:5" x14ac:dyDescent="0.25">
      <c r="A26" s="231" t="s">
        <v>18</v>
      </c>
      <c r="B26" s="232" t="s">
        <v>15</v>
      </c>
      <c r="C26" s="233" t="s">
        <v>402</v>
      </c>
      <c r="D26" s="241" t="s">
        <v>16</v>
      </c>
      <c r="E26" s="241">
        <v>1</v>
      </c>
    </row>
    <row r="27" spans="1:5" x14ac:dyDescent="0.25">
      <c r="A27" s="231" t="s">
        <v>19</v>
      </c>
      <c r="B27" s="232" t="s">
        <v>15</v>
      </c>
      <c r="C27" s="233" t="s">
        <v>403</v>
      </c>
      <c r="D27" s="241" t="s">
        <v>16</v>
      </c>
      <c r="E27" s="241">
        <v>3</v>
      </c>
    </row>
    <row r="28" spans="1:5" x14ac:dyDescent="0.25">
      <c r="A28" s="231" t="s">
        <v>20</v>
      </c>
      <c r="B28" s="232" t="s">
        <v>15</v>
      </c>
      <c r="C28" s="233" t="s">
        <v>404</v>
      </c>
      <c r="D28" s="241" t="s">
        <v>16</v>
      </c>
      <c r="E28" s="241">
        <v>4</v>
      </c>
    </row>
    <row r="29" spans="1:5" x14ac:dyDescent="0.25">
      <c r="A29" s="231" t="s">
        <v>21</v>
      </c>
      <c r="B29" s="232" t="s">
        <v>15</v>
      </c>
      <c r="C29" s="233" t="s">
        <v>401</v>
      </c>
      <c r="D29" s="241" t="s">
        <v>16</v>
      </c>
      <c r="E29" s="241">
        <v>3</v>
      </c>
    </row>
    <row r="30" spans="1:5" ht="28.5" x14ac:dyDescent="0.25">
      <c r="A30" s="189" t="s">
        <v>22</v>
      </c>
      <c r="B30" s="242" t="s">
        <v>11</v>
      </c>
      <c r="C30" s="191" t="s">
        <v>407</v>
      </c>
      <c r="D30" s="241" t="s">
        <v>16</v>
      </c>
      <c r="E30" s="192">
        <v>3</v>
      </c>
    </row>
    <row r="31" spans="1:5" x14ac:dyDescent="0.25">
      <c r="A31" s="243" t="s">
        <v>23</v>
      </c>
      <c r="B31" s="232" t="s">
        <v>15</v>
      </c>
      <c r="C31" s="233" t="s">
        <v>405</v>
      </c>
      <c r="D31" s="241" t="s">
        <v>16</v>
      </c>
      <c r="E31" s="241">
        <v>3</v>
      </c>
    </row>
    <row r="32" spans="1:5" ht="28.5" x14ac:dyDescent="0.25">
      <c r="A32" s="189" t="s">
        <v>24</v>
      </c>
      <c r="B32" s="242" t="s">
        <v>11</v>
      </c>
      <c r="C32" s="191" t="s">
        <v>408</v>
      </c>
      <c r="D32" s="241" t="s">
        <v>16</v>
      </c>
      <c r="E32" s="192">
        <v>3</v>
      </c>
    </row>
    <row r="33" spans="1:5" x14ac:dyDescent="0.25">
      <c r="A33" s="243" t="s">
        <v>26</v>
      </c>
      <c r="B33" s="232" t="s">
        <v>15</v>
      </c>
      <c r="C33" s="233" t="s">
        <v>406</v>
      </c>
      <c r="D33" s="241" t="s">
        <v>16</v>
      </c>
      <c r="E33" s="241">
        <v>3</v>
      </c>
    </row>
    <row r="34" spans="1:5" x14ac:dyDescent="0.25">
      <c r="A34" s="189" t="s">
        <v>27</v>
      </c>
      <c r="B34" s="190" t="s">
        <v>11</v>
      </c>
      <c r="C34" s="191" t="s">
        <v>113</v>
      </c>
      <c r="D34" s="192" t="s">
        <v>16</v>
      </c>
      <c r="E34" s="192">
        <v>2</v>
      </c>
    </row>
    <row r="35" spans="1:5" x14ac:dyDescent="0.25">
      <c r="A35" s="243" t="s">
        <v>28</v>
      </c>
      <c r="B35" s="232" t="s">
        <v>15</v>
      </c>
      <c r="C35" s="233" t="s">
        <v>112</v>
      </c>
      <c r="D35" s="241" t="s">
        <v>16</v>
      </c>
      <c r="E35" s="241">
        <v>2</v>
      </c>
    </row>
    <row r="36" spans="1:5" x14ac:dyDescent="0.25">
      <c r="A36" s="189" t="s">
        <v>116</v>
      </c>
      <c r="B36" s="190" t="s">
        <v>11</v>
      </c>
      <c r="C36" s="191" t="s">
        <v>113</v>
      </c>
      <c r="D36" s="192" t="s">
        <v>16</v>
      </c>
      <c r="E36" s="192">
        <f>SUM(E37:E42)</f>
        <v>14</v>
      </c>
    </row>
    <row r="37" spans="1:5" x14ac:dyDescent="0.25">
      <c r="A37" s="243" t="s">
        <v>31</v>
      </c>
      <c r="B37" s="232" t="s">
        <v>15</v>
      </c>
      <c r="C37" s="233" t="s">
        <v>119</v>
      </c>
      <c r="D37" s="241" t="s">
        <v>16</v>
      </c>
      <c r="E37" s="241">
        <v>3</v>
      </c>
    </row>
    <row r="38" spans="1:5" x14ac:dyDescent="0.25">
      <c r="A38" s="243" t="s">
        <v>32</v>
      </c>
      <c r="B38" s="232" t="s">
        <v>15</v>
      </c>
      <c r="C38" s="233" t="s">
        <v>120</v>
      </c>
      <c r="D38" s="241" t="s">
        <v>16</v>
      </c>
      <c r="E38" s="241">
        <v>1</v>
      </c>
    </row>
    <row r="39" spans="1:5" x14ac:dyDescent="0.25">
      <c r="A39" s="243" t="s">
        <v>33</v>
      </c>
      <c r="B39" s="232" t="s">
        <v>15</v>
      </c>
      <c r="C39" s="233" t="s">
        <v>121</v>
      </c>
      <c r="D39" s="241" t="s">
        <v>16</v>
      </c>
      <c r="E39" s="241">
        <v>2</v>
      </c>
    </row>
    <row r="40" spans="1:5" x14ac:dyDescent="0.25">
      <c r="A40" s="243" t="s">
        <v>131</v>
      </c>
      <c r="B40" s="232" t="s">
        <v>15</v>
      </c>
      <c r="C40" s="233" t="s">
        <v>122</v>
      </c>
      <c r="D40" s="241" t="s">
        <v>16</v>
      </c>
      <c r="E40" s="241">
        <v>3</v>
      </c>
    </row>
    <row r="41" spans="1:5" x14ac:dyDescent="0.25">
      <c r="A41" s="243" t="s">
        <v>132</v>
      </c>
      <c r="B41" s="232" t="s">
        <v>15</v>
      </c>
      <c r="C41" s="233" t="s">
        <v>123</v>
      </c>
      <c r="D41" s="241" t="s">
        <v>16</v>
      </c>
      <c r="E41" s="241">
        <v>4</v>
      </c>
    </row>
    <row r="42" spans="1:5" x14ac:dyDescent="0.25">
      <c r="A42" s="243" t="s">
        <v>133</v>
      </c>
      <c r="B42" s="232" t="s">
        <v>15</v>
      </c>
      <c r="C42" s="233" t="s">
        <v>124</v>
      </c>
      <c r="D42" s="241" t="s">
        <v>16</v>
      </c>
      <c r="E42" s="241">
        <v>1</v>
      </c>
    </row>
    <row r="43" spans="1:5" x14ac:dyDescent="0.25">
      <c r="A43" s="189" t="s">
        <v>34</v>
      </c>
      <c r="B43" s="190" t="s">
        <v>11</v>
      </c>
      <c r="C43" s="191" t="s">
        <v>127</v>
      </c>
      <c r="D43" s="192" t="s">
        <v>16</v>
      </c>
      <c r="E43" s="192">
        <v>3</v>
      </c>
    </row>
    <row r="44" spans="1:5" x14ac:dyDescent="0.25">
      <c r="A44" s="243" t="s">
        <v>35</v>
      </c>
      <c r="B44" s="232" t="s">
        <v>15</v>
      </c>
      <c r="C44" s="233" t="s">
        <v>125</v>
      </c>
      <c r="D44" s="241" t="s">
        <v>16</v>
      </c>
      <c r="E44" s="241">
        <v>1</v>
      </c>
    </row>
    <row r="45" spans="1:5" x14ac:dyDescent="0.25">
      <c r="A45" s="243" t="s">
        <v>36</v>
      </c>
      <c r="B45" s="232" t="s">
        <v>15</v>
      </c>
      <c r="C45" s="233" t="s">
        <v>126</v>
      </c>
      <c r="D45" s="241" t="s">
        <v>16</v>
      </c>
      <c r="E45" s="241">
        <v>2</v>
      </c>
    </row>
    <row r="46" spans="1:5" ht="33" customHeight="1" x14ac:dyDescent="0.25">
      <c r="A46" s="189" t="s">
        <v>37</v>
      </c>
      <c r="B46" s="190" t="s">
        <v>11</v>
      </c>
      <c r="C46" s="191" t="s">
        <v>128</v>
      </c>
      <c r="D46" s="192" t="s">
        <v>16</v>
      </c>
      <c r="E46" s="192">
        <v>3</v>
      </c>
    </row>
    <row r="47" spans="1:5" x14ac:dyDescent="0.25">
      <c r="A47" s="243" t="s">
        <v>374</v>
      </c>
      <c r="B47" s="232" t="s">
        <v>15</v>
      </c>
      <c r="C47" s="233" t="s">
        <v>129</v>
      </c>
      <c r="D47" s="241" t="s">
        <v>16</v>
      </c>
      <c r="E47" s="241">
        <v>1</v>
      </c>
    </row>
    <row r="48" spans="1:5" x14ac:dyDescent="0.25">
      <c r="A48" s="243" t="s">
        <v>424</v>
      </c>
      <c r="B48" s="232" t="s">
        <v>15</v>
      </c>
      <c r="C48" s="233" t="s">
        <v>130</v>
      </c>
      <c r="D48" s="241" t="s">
        <v>16</v>
      </c>
      <c r="E48" s="241">
        <v>2</v>
      </c>
    </row>
    <row r="49" spans="1:5" ht="45" customHeight="1" x14ac:dyDescent="0.25">
      <c r="A49" s="189" t="s">
        <v>38</v>
      </c>
      <c r="B49" s="190" t="s">
        <v>11</v>
      </c>
      <c r="C49" s="191" t="s">
        <v>41</v>
      </c>
      <c r="D49" s="192" t="s">
        <v>16</v>
      </c>
      <c r="E49" s="192">
        <v>8</v>
      </c>
    </row>
    <row r="50" spans="1:5" x14ac:dyDescent="0.25">
      <c r="A50" s="243" t="s">
        <v>39</v>
      </c>
      <c r="B50" s="232" t="s">
        <v>15</v>
      </c>
      <c r="C50" s="233" t="s">
        <v>134</v>
      </c>
      <c r="D50" s="241" t="s">
        <v>16</v>
      </c>
      <c r="E50" s="241">
        <v>8</v>
      </c>
    </row>
    <row r="51" spans="1:5" x14ac:dyDescent="0.25">
      <c r="A51" s="243" t="s">
        <v>137</v>
      </c>
      <c r="B51" s="232" t="s">
        <v>15</v>
      </c>
      <c r="C51" s="233" t="s">
        <v>135</v>
      </c>
      <c r="D51" s="241" t="s">
        <v>16</v>
      </c>
      <c r="E51" s="241">
        <v>2</v>
      </c>
    </row>
    <row r="52" spans="1:5" x14ac:dyDescent="0.25">
      <c r="A52" s="243" t="s">
        <v>138</v>
      </c>
      <c r="B52" s="232" t="s">
        <v>15</v>
      </c>
      <c r="C52" s="233" t="s">
        <v>136</v>
      </c>
      <c r="D52" s="241" t="s">
        <v>16</v>
      </c>
      <c r="E52" s="241">
        <v>6</v>
      </c>
    </row>
    <row r="53" spans="1:5" ht="39.75" customHeight="1" x14ac:dyDescent="0.25">
      <c r="A53" s="189" t="s">
        <v>40</v>
      </c>
      <c r="B53" s="190" t="s">
        <v>11</v>
      </c>
      <c r="C53" s="191" t="s">
        <v>46</v>
      </c>
      <c r="D53" s="192" t="s">
        <v>16</v>
      </c>
      <c r="E53" s="192">
        <v>16</v>
      </c>
    </row>
    <row r="54" spans="1:5" x14ac:dyDescent="0.25">
      <c r="A54" s="243" t="s">
        <v>42</v>
      </c>
      <c r="B54" s="232" t="s">
        <v>15</v>
      </c>
      <c r="C54" s="233" t="s">
        <v>140</v>
      </c>
      <c r="D54" s="241" t="s">
        <v>16</v>
      </c>
      <c r="E54" s="241">
        <v>16</v>
      </c>
    </row>
    <row r="55" spans="1:5" x14ac:dyDescent="0.25">
      <c r="A55" s="243" t="s">
        <v>45</v>
      </c>
      <c r="B55" s="232" t="s">
        <v>15</v>
      </c>
      <c r="C55" s="233" t="s">
        <v>141</v>
      </c>
      <c r="D55" s="241" t="s">
        <v>16</v>
      </c>
      <c r="E55" s="241">
        <v>8</v>
      </c>
    </row>
    <row r="56" spans="1:5" x14ac:dyDescent="0.25">
      <c r="A56" s="243" t="s">
        <v>139</v>
      </c>
      <c r="B56" s="232" t="s">
        <v>15</v>
      </c>
      <c r="C56" s="233" t="s">
        <v>142</v>
      </c>
      <c r="D56" s="241" t="s">
        <v>16</v>
      </c>
      <c r="E56" s="241">
        <v>8</v>
      </c>
    </row>
    <row r="57" spans="1:5" ht="28.5" x14ac:dyDescent="0.25">
      <c r="A57" s="189" t="s">
        <v>118</v>
      </c>
      <c r="B57" s="190" t="s">
        <v>11</v>
      </c>
      <c r="C57" s="191" t="s">
        <v>143</v>
      </c>
      <c r="D57" s="192" t="s">
        <v>16</v>
      </c>
      <c r="E57" s="192">
        <v>6</v>
      </c>
    </row>
    <row r="58" spans="1:5" x14ac:dyDescent="0.25">
      <c r="A58" s="243" t="s">
        <v>47</v>
      </c>
      <c r="B58" s="232" t="s">
        <v>15</v>
      </c>
      <c r="C58" s="233" t="s">
        <v>144</v>
      </c>
      <c r="D58" s="241" t="s">
        <v>16</v>
      </c>
      <c r="E58" s="241">
        <v>6</v>
      </c>
    </row>
    <row r="59" spans="1:5" x14ac:dyDescent="0.25">
      <c r="A59" s="243" t="s">
        <v>48</v>
      </c>
      <c r="B59" s="232" t="s">
        <v>15</v>
      </c>
      <c r="C59" s="233" t="s">
        <v>145</v>
      </c>
      <c r="D59" s="241" t="s">
        <v>16</v>
      </c>
      <c r="E59" s="241">
        <v>6</v>
      </c>
    </row>
    <row r="60" spans="1:5" ht="28.5" x14ac:dyDescent="0.25">
      <c r="A60" s="189" t="s">
        <v>51</v>
      </c>
      <c r="B60" s="190" t="s">
        <v>11</v>
      </c>
      <c r="C60" s="191" t="s">
        <v>146</v>
      </c>
      <c r="D60" s="192" t="s">
        <v>16</v>
      </c>
      <c r="E60" s="192">
        <v>6</v>
      </c>
    </row>
    <row r="61" spans="1:5" x14ac:dyDescent="0.25">
      <c r="A61" s="243" t="s">
        <v>52</v>
      </c>
      <c r="B61" s="232" t="s">
        <v>15</v>
      </c>
      <c r="C61" s="233" t="s">
        <v>147</v>
      </c>
      <c r="D61" s="241" t="s">
        <v>16</v>
      </c>
      <c r="E61" s="241">
        <v>6</v>
      </c>
    </row>
    <row r="62" spans="1:5" x14ac:dyDescent="0.25">
      <c r="A62" s="243" t="s">
        <v>53</v>
      </c>
      <c r="B62" s="232" t="s">
        <v>15</v>
      </c>
      <c r="C62" s="233" t="s">
        <v>148</v>
      </c>
      <c r="D62" s="241" t="s">
        <v>16</v>
      </c>
      <c r="E62" s="241">
        <v>6</v>
      </c>
    </row>
    <row r="63" spans="1:5" x14ac:dyDescent="0.25">
      <c r="A63" s="189" t="s">
        <v>153</v>
      </c>
      <c r="B63" s="190" t="s">
        <v>11</v>
      </c>
      <c r="C63" s="191" t="s">
        <v>149</v>
      </c>
      <c r="D63" s="192" t="s">
        <v>16</v>
      </c>
      <c r="E63" s="192">
        <v>4</v>
      </c>
    </row>
    <row r="64" spans="1:5" x14ac:dyDescent="0.25">
      <c r="A64" s="243" t="s">
        <v>55</v>
      </c>
      <c r="B64" s="232" t="s">
        <v>15</v>
      </c>
      <c r="C64" s="233" t="s">
        <v>150</v>
      </c>
      <c r="D64" s="241" t="s">
        <v>16</v>
      </c>
      <c r="E64" s="241">
        <v>1</v>
      </c>
    </row>
    <row r="65" spans="1:5" x14ac:dyDescent="0.25">
      <c r="A65" s="243" t="s">
        <v>56</v>
      </c>
      <c r="B65" s="232" t="s">
        <v>15</v>
      </c>
      <c r="C65" s="233" t="s">
        <v>151</v>
      </c>
      <c r="D65" s="241" t="s">
        <v>16</v>
      </c>
      <c r="E65" s="241">
        <v>2</v>
      </c>
    </row>
    <row r="66" spans="1:5" x14ac:dyDescent="0.25">
      <c r="A66" s="243" t="s">
        <v>57</v>
      </c>
      <c r="B66" s="232" t="s">
        <v>15</v>
      </c>
      <c r="C66" s="233" t="s">
        <v>152</v>
      </c>
      <c r="D66" s="241" t="s">
        <v>16</v>
      </c>
      <c r="E66" s="241">
        <v>1</v>
      </c>
    </row>
    <row r="67" spans="1:5" ht="48" customHeight="1" x14ac:dyDescent="0.25">
      <c r="A67" s="189" t="s">
        <v>58</v>
      </c>
      <c r="B67" s="190" t="s">
        <v>11</v>
      </c>
      <c r="C67" s="191" t="s">
        <v>154</v>
      </c>
      <c r="D67" s="192" t="s">
        <v>16</v>
      </c>
      <c r="E67" s="192">
        <v>2</v>
      </c>
    </row>
    <row r="68" spans="1:5" x14ac:dyDescent="0.25">
      <c r="A68" s="243" t="s">
        <v>59</v>
      </c>
      <c r="B68" s="232" t="s">
        <v>15</v>
      </c>
      <c r="C68" s="233" t="s">
        <v>155</v>
      </c>
      <c r="D68" s="241" t="s">
        <v>16</v>
      </c>
      <c r="E68" s="241">
        <v>2</v>
      </c>
    </row>
    <row r="69" spans="1:5" ht="42.75" x14ac:dyDescent="0.25">
      <c r="A69" s="189" t="s">
        <v>60</v>
      </c>
      <c r="B69" s="190" t="s">
        <v>11</v>
      </c>
      <c r="C69" s="191" t="s">
        <v>156</v>
      </c>
      <c r="D69" s="192" t="s">
        <v>16</v>
      </c>
      <c r="E69" s="192">
        <v>2</v>
      </c>
    </row>
    <row r="70" spans="1:5" ht="30" x14ac:dyDescent="0.25">
      <c r="A70" s="243" t="s">
        <v>61</v>
      </c>
      <c r="B70" s="232" t="s">
        <v>15</v>
      </c>
      <c r="C70" s="233" t="s">
        <v>157</v>
      </c>
      <c r="D70" s="241" t="s">
        <v>16</v>
      </c>
      <c r="E70" s="241">
        <v>1</v>
      </c>
    </row>
    <row r="71" spans="1:5" ht="38.25" customHeight="1" x14ac:dyDescent="0.25">
      <c r="A71" s="243" t="s">
        <v>159</v>
      </c>
      <c r="B71" s="232" t="s">
        <v>15</v>
      </c>
      <c r="C71" s="233" t="s">
        <v>158</v>
      </c>
      <c r="D71" s="241" t="s">
        <v>16</v>
      </c>
      <c r="E71" s="241">
        <v>1</v>
      </c>
    </row>
    <row r="72" spans="1:5" x14ac:dyDescent="0.25">
      <c r="A72" s="189" t="s">
        <v>62</v>
      </c>
      <c r="B72" s="190" t="s">
        <v>11</v>
      </c>
      <c r="C72" s="191" t="s">
        <v>127</v>
      </c>
      <c r="D72" s="192" t="s">
        <v>16</v>
      </c>
      <c r="E72" s="192">
        <v>1</v>
      </c>
    </row>
    <row r="73" spans="1:5" x14ac:dyDescent="0.25">
      <c r="A73" s="243" t="s">
        <v>63</v>
      </c>
      <c r="B73" s="232" t="s">
        <v>15</v>
      </c>
      <c r="C73" s="233" t="s">
        <v>160</v>
      </c>
      <c r="D73" s="241" t="s">
        <v>16</v>
      </c>
      <c r="E73" s="241">
        <v>1</v>
      </c>
    </row>
    <row r="74" spans="1:5" ht="35.25" customHeight="1" x14ac:dyDescent="0.25">
      <c r="A74" s="189" t="s">
        <v>64</v>
      </c>
      <c r="B74" s="190" t="s">
        <v>11</v>
      </c>
      <c r="C74" s="191" t="s">
        <v>128</v>
      </c>
      <c r="D74" s="192" t="s">
        <v>16</v>
      </c>
      <c r="E74" s="192">
        <v>1</v>
      </c>
    </row>
    <row r="75" spans="1:5" x14ac:dyDescent="0.25">
      <c r="A75" s="243" t="s">
        <v>66</v>
      </c>
      <c r="B75" s="232" t="s">
        <v>15</v>
      </c>
      <c r="C75" s="233" t="s">
        <v>43</v>
      </c>
      <c r="D75" s="241" t="s">
        <v>44</v>
      </c>
      <c r="E75" s="241"/>
    </row>
    <row r="76" spans="1:5" x14ac:dyDescent="0.25">
      <c r="A76" s="243" t="s">
        <v>163</v>
      </c>
      <c r="B76" s="232" t="s">
        <v>15</v>
      </c>
      <c r="C76" s="233" t="s">
        <v>161</v>
      </c>
      <c r="D76" s="241" t="s">
        <v>16</v>
      </c>
      <c r="E76" s="241">
        <v>1</v>
      </c>
    </row>
    <row r="77" spans="1:5" x14ac:dyDescent="0.25">
      <c r="A77" s="189" t="s">
        <v>67</v>
      </c>
      <c r="B77" s="190" t="s">
        <v>11</v>
      </c>
      <c r="C77" s="191" t="s">
        <v>162</v>
      </c>
      <c r="D77" s="192" t="s">
        <v>16</v>
      </c>
      <c r="E77" s="192">
        <v>6</v>
      </c>
    </row>
    <row r="78" spans="1:5" x14ac:dyDescent="0.25">
      <c r="A78" s="243" t="s">
        <v>71</v>
      </c>
      <c r="B78" s="232" t="s">
        <v>15</v>
      </c>
      <c r="C78" s="233" t="s">
        <v>164</v>
      </c>
      <c r="D78" s="241" t="s">
        <v>16</v>
      </c>
      <c r="E78" s="241">
        <v>2</v>
      </c>
    </row>
    <row r="79" spans="1:5" x14ac:dyDescent="0.25">
      <c r="A79" s="243" t="s">
        <v>72</v>
      </c>
      <c r="B79" s="232" t="s">
        <v>15</v>
      </c>
      <c r="C79" s="233" t="s">
        <v>165</v>
      </c>
      <c r="D79" s="241" t="s">
        <v>16</v>
      </c>
      <c r="E79" s="241">
        <v>4</v>
      </c>
    </row>
    <row r="80" spans="1:5" x14ac:dyDescent="0.25">
      <c r="A80" s="243" t="s">
        <v>167</v>
      </c>
      <c r="B80" s="232" t="s">
        <v>15</v>
      </c>
      <c r="C80" s="233" t="s">
        <v>166</v>
      </c>
      <c r="D80" s="241" t="s">
        <v>16</v>
      </c>
      <c r="E80" s="241">
        <v>2</v>
      </c>
    </row>
    <row r="81" spans="1:5" ht="28.5" x14ac:dyDescent="0.25">
      <c r="A81" s="189" t="s">
        <v>73</v>
      </c>
      <c r="B81" s="190" t="s">
        <v>11</v>
      </c>
      <c r="C81" s="191" t="s">
        <v>168</v>
      </c>
      <c r="D81" s="192" t="s">
        <v>169</v>
      </c>
      <c r="E81" s="192">
        <v>2</v>
      </c>
    </row>
    <row r="82" spans="1:5" ht="30" x14ac:dyDescent="0.25">
      <c r="A82" s="243" t="s">
        <v>74</v>
      </c>
      <c r="B82" s="232" t="s">
        <v>15</v>
      </c>
      <c r="C82" s="233" t="s">
        <v>170</v>
      </c>
      <c r="D82" s="241" t="s">
        <v>16</v>
      </c>
      <c r="E82" s="241">
        <v>1</v>
      </c>
    </row>
    <row r="83" spans="1:5" ht="34.5" customHeight="1" x14ac:dyDescent="0.25">
      <c r="A83" s="243" t="s">
        <v>75</v>
      </c>
      <c r="B83" s="232" t="s">
        <v>15</v>
      </c>
      <c r="C83" s="233" t="s">
        <v>171</v>
      </c>
      <c r="D83" s="241" t="s">
        <v>16</v>
      </c>
      <c r="E83" s="241">
        <v>1</v>
      </c>
    </row>
    <row r="84" spans="1:5" x14ac:dyDescent="0.25">
      <c r="A84" s="189" t="s">
        <v>76</v>
      </c>
      <c r="B84" s="190" t="s">
        <v>11</v>
      </c>
      <c r="C84" s="191" t="s">
        <v>172</v>
      </c>
      <c r="D84" s="192" t="s">
        <v>16</v>
      </c>
      <c r="E84" s="192">
        <v>8</v>
      </c>
    </row>
    <row r="85" spans="1:5" x14ac:dyDescent="0.25">
      <c r="A85" s="243" t="s">
        <v>77</v>
      </c>
      <c r="B85" s="232" t="s">
        <v>15</v>
      </c>
      <c r="C85" s="233" t="s">
        <v>173</v>
      </c>
      <c r="D85" s="241" t="s">
        <v>16</v>
      </c>
      <c r="E85" s="241">
        <v>2</v>
      </c>
    </row>
    <row r="86" spans="1:5" x14ac:dyDescent="0.25">
      <c r="A86" s="243" t="s">
        <v>78</v>
      </c>
      <c r="B86" s="232" t="s">
        <v>15</v>
      </c>
      <c r="C86" s="233" t="s">
        <v>174</v>
      </c>
      <c r="D86" s="241" t="s">
        <v>16</v>
      </c>
      <c r="E86" s="241">
        <v>4</v>
      </c>
    </row>
    <row r="87" spans="1:5" x14ac:dyDescent="0.25">
      <c r="A87" s="243" t="s">
        <v>176</v>
      </c>
      <c r="B87" s="232" t="s">
        <v>15</v>
      </c>
      <c r="C87" s="233" t="s">
        <v>175</v>
      </c>
      <c r="D87" s="241" t="s">
        <v>16</v>
      </c>
      <c r="E87" s="241">
        <v>2</v>
      </c>
    </row>
    <row r="88" spans="1:5" x14ac:dyDescent="0.25">
      <c r="A88" s="189" t="s">
        <v>79</v>
      </c>
      <c r="B88" s="242" t="s">
        <v>11</v>
      </c>
      <c r="C88" s="244" t="s">
        <v>25</v>
      </c>
      <c r="D88" s="241" t="s">
        <v>16</v>
      </c>
      <c r="E88" s="192">
        <v>10</v>
      </c>
    </row>
    <row r="89" spans="1:5" x14ac:dyDescent="0.25">
      <c r="A89" s="243" t="s">
        <v>81</v>
      </c>
      <c r="B89" s="232" t="s">
        <v>15</v>
      </c>
      <c r="C89" s="245" t="s">
        <v>177</v>
      </c>
      <c r="D89" s="241" t="s">
        <v>16</v>
      </c>
      <c r="E89" s="241">
        <v>10</v>
      </c>
    </row>
    <row r="90" spans="1:5" ht="42.75" x14ac:dyDescent="0.25">
      <c r="A90" s="189" t="s">
        <v>82</v>
      </c>
      <c r="B90" s="242" t="s">
        <v>11</v>
      </c>
      <c r="C90" s="191" t="s">
        <v>178</v>
      </c>
      <c r="D90" s="192" t="s">
        <v>16</v>
      </c>
      <c r="E90" s="192">
        <v>2</v>
      </c>
    </row>
    <row r="91" spans="1:5" x14ac:dyDescent="0.25">
      <c r="A91" s="243" t="s">
        <v>185</v>
      </c>
      <c r="B91" s="232" t="s">
        <v>15</v>
      </c>
      <c r="C91" s="233" t="s">
        <v>179</v>
      </c>
      <c r="D91" s="241" t="s">
        <v>16</v>
      </c>
      <c r="E91" s="241">
        <v>1</v>
      </c>
    </row>
    <row r="92" spans="1:5" ht="16.5" thickBot="1" x14ac:dyDescent="0.3">
      <c r="A92" s="246" t="s">
        <v>186</v>
      </c>
      <c r="B92" s="247" t="s">
        <v>15</v>
      </c>
      <c r="C92" s="248" t="s">
        <v>180</v>
      </c>
      <c r="D92" s="249" t="s">
        <v>16</v>
      </c>
      <c r="E92" s="249">
        <v>1</v>
      </c>
    </row>
    <row r="93" spans="1:5" ht="16.5" thickBot="1" x14ac:dyDescent="0.3">
      <c r="A93" s="266"/>
      <c r="B93" s="267" t="s">
        <v>184</v>
      </c>
      <c r="C93" s="535" t="s">
        <v>183</v>
      </c>
      <c r="D93" s="536"/>
      <c r="E93" s="537"/>
    </row>
    <row r="94" spans="1:5" ht="45" customHeight="1" x14ac:dyDescent="0.25">
      <c r="A94" s="268">
        <v>1</v>
      </c>
      <c r="B94" s="269" t="s">
        <v>11</v>
      </c>
      <c r="C94" s="270" t="s">
        <v>68</v>
      </c>
      <c r="D94" s="184" t="s">
        <v>69</v>
      </c>
      <c r="E94" s="184">
        <v>47.12</v>
      </c>
    </row>
    <row r="95" spans="1:5" x14ac:dyDescent="0.25">
      <c r="A95" s="243" t="s">
        <v>14</v>
      </c>
      <c r="B95" s="232" t="s">
        <v>15</v>
      </c>
      <c r="C95" s="233" t="s">
        <v>43</v>
      </c>
      <c r="D95" s="241" t="s">
        <v>44</v>
      </c>
      <c r="E95" s="185">
        <f>0.606*E94</f>
        <v>28.554719999999996</v>
      </c>
    </row>
    <row r="96" spans="1:5" ht="38.25" customHeight="1" x14ac:dyDescent="0.25">
      <c r="A96" s="243" t="s">
        <v>17</v>
      </c>
      <c r="B96" s="232" t="s">
        <v>15</v>
      </c>
      <c r="C96" s="233" t="s">
        <v>187</v>
      </c>
      <c r="D96" s="241" t="s">
        <v>115</v>
      </c>
      <c r="E96" s="185">
        <v>150</v>
      </c>
    </row>
    <row r="97" spans="1:5" x14ac:dyDescent="0.25">
      <c r="A97" s="243" t="s">
        <v>18</v>
      </c>
      <c r="B97" s="232" t="s">
        <v>15</v>
      </c>
      <c r="C97" s="233" t="s">
        <v>188</v>
      </c>
      <c r="D97" s="241" t="s">
        <v>16</v>
      </c>
      <c r="E97" s="185">
        <v>35</v>
      </c>
    </row>
    <row r="98" spans="1:5" ht="42.75" x14ac:dyDescent="0.25">
      <c r="A98" s="189" t="s">
        <v>22</v>
      </c>
      <c r="B98" s="275" t="s">
        <v>11</v>
      </c>
      <c r="C98" s="191" t="s">
        <v>68</v>
      </c>
      <c r="D98" s="276" t="s">
        <v>69</v>
      </c>
      <c r="E98" s="186">
        <v>17.670000000000002</v>
      </c>
    </row>
    <row r="99" spans="1:5" x14ac:dyDescent="0.25">
      <c r="A99" s="243" t="s">
        <v>23</v>
      </c>
      <c r="B99" s="277" t="s">
        <v>15</v>
      </c>
      <c r="C99" s="233" t="s">
        <v>43</v>
      </c>
      <c r="D99" s="278" t="s">
        <v>44</v>
      </c>
      <c r="E99" s="187">
        <f>0.606*E98</f>
        <v>10.708020000000001</v>
      </c>
    </row>
    <row r="100" spans="1:5" x14ac:dyDescent="0.25">
      <c r="A100" s="243" t="s">
        <v>191</v>
      </c>
      <c r="B100" s="277" t="s">
        <v>15</v>
      </c>
      <c r="C100" s="233" t="s">
        <v>189</v>
      </c>
      <c r="D100" s="278" t="s">
        <v>115</v>
      </c>
      <c r="E100" s="187">
        <v>45</v>
      </c>
    </row>
    <row r="101" spans="1:5" x14ac:dyDescent="0.25">
      <c r="A101" s="243" t="s">
        <v>192</v>
      </c>
      <c r="B101" s="232" t="s">
        <v>15</v>
      </c>
      <c r="C101" s="233" t="s">
        <v>190</v>
      </c>
      <c r="D101" s="241" t="s">
        <v>16</v>
      </c>
      <c r="E101" s="185">
        <v>5</v>
      </c>
    </row>
    <row r="102" spans="1:5" ht="41.25" customHeight="1" x14ac:dyDescent="0.25">
      <c r="A102" s="189" t="s">
        <v>24</v>
      </c>
      <c r="B102" s="275" t="s">
        <v>11</v>
      </c>
      <c r="C102" s="191" t="s">
        <v>68</v>
      </c>
      <c r="D102" s="276" t="s">
        <v>69</v>
      </c>
      <c r="E102" s="279">
        <v>25.13</v>
      </c>
    </row>
    <row r="103" spans="1:5" x14ac:dyDescent="0.25">
      <c r="A103" s="243" t="s">
        <v>26</v>
      </c>
      <c r="B103" s="277" t="s">
        <v>15</v>
      </c>
      <c r="C103" s="233" t="s">
        <v>193</v>
      </c>
      <c r="D103" s="278" t="s">
        <v>115</v>
      </c>
      <c r="E103" s="185">
        <v>50</v>
      </c>
    </row>
    <row r="104" spans="1:5" x14ac:dyDescent="0.25">
      <c r="A104" s="243" t="s">
        <v>195</v>
      </c>
      <c r="B104" s="277" t="s">
        <v>15</v>
      </c>
      <c r="C104" s="233" t="s">
        <v>43</v>
      </c>
      <c r="D104" s="278" t="s">
        <v>16</v>
      </c>
      <c r="E104" s="185">
        <f>0.606*E102</f>
        <v>15.228779999999999</v>
      </c>
    </row>
    <row r="105" spans="1:5" x14ac:dyDescent="0.25">
      <c r="A105" s="243" t="s">
        <v>196</v>
      </c>
      <c r="B105" s="277" t="s">
        <v>15</v>
      </c>
      <c r="C105" s="233" t="s">
        <v>194</v>
      </c>
      <c r="D105" s="278" t="s">
        <v>16</v>
      </c>
      <c r="E105" s="185">
        <v>5</v>
      </c>
    </row>
    <row r="106" spans="1:5" ht="49.5" customHeight="1" x14ac:dyDescent="0.25">
      <c r="A106" s="189" t="s">
        <v>27</v>
      </c>
      <c r="B106" s="281" t="s">
        <v>11</v>
      </c>
      <c r="C106" s="191" t="s">
        <v>68</v>
      </c>
      <c r="D106" s="276" t="s">
        <v>69</v>
      </c>
      <c r="E106" s="279">
        <v>119.38</v>
      </c>
    </row>
    <row r="107" spans="1:5" x14ac:dyDescent="0.25">
      <c r="A107" s="243" t="s">
        <v>28</v>
      </c>
      <c r="B107" s="277" t="s">
        <v>15</v>
      </c>
      <c r="C107" s="233" t="s">
        <v>43</v>
      </c>
      <c r="D107" s="278" t="s">
        <v>44</v>
      </c>
      <c r="E107" s="185">
        <f>0.606*E106</f>
        <v>72.344279999999998</v>
      </c>
    </row>
    <row r="108" spans="1:5" x14ac:dyDescent="0.25">
      <c r="A108" s="243" t="s">
        <v>29</v>
      </c>
      <c r="B108" s="277" t="s">
        <v>15</v>
      </c>
      <c r="C108" s="233" t="s">
        <v>197</v>
      </c>
      <c r="D108" s="278" t="s">
        <v>115</v>
      </c>
      <c r="E108" s="185">
        <v>190</v>
      </c>
    </row>
    <row r="109" spans="1:5" x14ac:dyDescent="0.25">
      <c r="A109" s="243" t="s">
        <v>30</v>
      </c>
      <c r="B109" s="277" t="s">
        <v>15</v>
      </c>
      <c r="C109" s="233" t="s">
        <v>199</v>
      </c>
      <c r="D109" s="278" t="s">
        <v>16</v>
      </c>
      <c r="E109" s="185">
        <v>22</v>
      </c>
    </row>
    <row r="110" spans="1:5" ht="51.75" customHeight="1" x14ac:dyDescent="0.25">
      <c r="A110" s="189" t="s">
        <v>116</v>
      </c>
      <c r="B110" s="283" t="s">
        <v>11</v>
      </c>
      <c r="C110" s="191" t="s">
        <v>80</v>
      </c>
      <c r="D110" s="284" t="s">
        <v>69</v>
      </c>
      <c r="E110" s="285">
        <v>9</v>
      </c>
    </row>
    <row r="111" spans="1:5" x14ac:dyDescent="0.25">
      <c r="A111" s="243" t="s">
        <v>31</v>
      </c>
      <c r="B111" s="288" t="s">
        <v>15</v>
      </c>
      <c r="C111" s="289" t="s">
        <v>43</v>
      </c>
      <c r="D111" s="290" t="s">
        <v>44</v>
      </c>
      <c r="E111" s="291">
        <f>0.606*E110</f>
        <v>5.4539999999999997</v>
      </c>
    </row>
    <row r="112" spans="1:5" ht="30" x14ac:dyDescent="0.25">
      <c r="A112" s="243" t="s">
        <v>32</v>
      </c>
      <c r="B112" s="288" t="s">
        <v>15</v>
      </c>
      <c r="C112" s="289" t="s">
        <v>198</v>
      </c>
      <c r="D112" s="290" t="s">
        <v>115</v>
      </c>
      <c r="E112" s="291">
        <v>15</v>
      </c>
    </row>
    <row r="113" spans="1:5" x14ac:dyDescent="0.25">
      <c r="A113" s="243" t="s">
        <v>33</v>
      </c>
      <c r="B113" s="296" t="s">
        <v>15</v>
      </c>
      <c r="C113" s="289" t="s">
        <v>199</v>
      </c>
      <c r="D113" s="290" t="s">
        <v>16</v>
      </c>
      <c r="E113" s="291">
        <v>13</v>
      </c>
    </row>
    <row r="114" spans="1:5" ht="47.25" customHeight="1" x14ac:dyDescent="0.25">
      <c r="A114" s="297" t="s">
        <v>34</v>
      </c>
      <c r="B114" s="298" t="s">
        <v>11</v>
      </c>
      <c r="C114" s="299" t="s">
        <v>83</v>
      </c>
      <c r="D114" s="300" t="s">
        <v>69</v>
      </c>
      <c r="E114" s="301">
        <f>1.4+1.6</f>
        <v>3</v>
      </c>
    </row>
    <row r="115" spans="1:5" x14ac:dyDescent="0.25">
      <c r="A115" s="176" t="s">
        <v>35</v>
      </c>
      <c r="B115" s="176" t="s">
        <v>15</v>
      </c>
      <c r="C115" s="302" t="s">
        <v>43</v>
      </c>
      <c r="D115" s="178" t="s">
        <v>44</v>
      </c>
      <c r="E115" s="179">
        <f>0.712*E114</f>
        <v>2.1360000000000001</v>
      </c>
    </row>
    <row r="116" spans="1:5" ht="31.5" customHeight="1" x14ac:dyDescent="0.25">
      <c r="A116" s="176" t="s">
        <v>36</v>
      </c>
      <c r="B116" s="176" t="s">
        <v>15</v>
      </c>
      <c r="C116" s="302" t="s">
        <v>200</v>
      </c>
      <c r="D116" s="178" t="s">
        <v>115</v>
      </c>
      <c r="E116" s="179">
        <v>2</v>
      </c>
    </row>
    <row r="117" spans="1:5" ht="31.5" customHeight="1" thickBot="1" x14ac:dyDescent="0.3">
      <c r="A117" s="303" t="s">
        <v>205</v>
      </c>
      <c r="B117" s="303" t="s">
        <v>15</v>
      </c>
      <c r="C117" s="304" t="s">
        <v>201</v>
      </c>
      <c r="D117" s="305" t="s">
        <v>115</v>
      </c>
      <c r="E117" s="306">
        <v>2</v>
      </c>
    </row>
    <row r="118" spans="1:5" ht="16.5" thickBot="1" x14ac:dyDescent="0.3">
      <c r="A118" s="318"/>
      <c r="B118" s="318" t="s">
        <v>203</v>
      </c>
      <c r="C118" s="538" t="s">
        <v>204</v>
      </c>
      <c r="D118" s="539"/>
      <c r="E118" s="540"/>
    </row>
    <row r="119" spans="1:5" ht="42" customHeight="1" x14ac:dyDescent="0.25">
      <c r="A119" s="319" t="s">
        <v>114</v>
      </c>
      <c r="B119" s="319" t="s">
        <v>11</v>
      </c>
      <c r="C119" s="320" t="s">
        <v>206</v>
      </c>
      <c r="D119" s="321" t="s">
        <v>69</v>
      </c>
      <c r="E119" s="322">
        <v>54.98</v>
      </c>
    </row>
    <row r="120" spans="1:5" x14ac:dyDescent="0.25">
      <c r="A120" s="176" t="s">
        <v>14</v>
      </c>
      <c r="B120" s="176" t="s">
        <v>15</v>
      </c>
      <c r="C120" s="177" t="s">
        <v>43</v>
      </c>
      <c r="D120" s="178" t="s">
        <v>44</v>
      </c>
      <c r="E120" s="179">
        <f>0.712*E119</f>
        <v>39.145759999999996</v>
      </c>
    </row>
    <row r="121" spans="1:5" ht="31.5" customHeight="1" x14ac:dyDescent="0.25">
      <c r="A121" s="176" t="s">
        <v>17</v>
      </c>
      <c r="B121" s="176" t="s">
        <v>15</v>
      </c>
      <c r="C121" s="177" t="s">
        <v>207</v>
      </c>
      <c r="D121" s="178" t="s">
        <v>115</v>
      </c>
      <c r="E121" s="179">
        <v>70</v>
      </c>
    </row>
    <row r="122" spans="1:5" x14ac:dyDescent="0.25">
      <c r="A122" s="176" t="s">
        <v>18</v>
      </c>
      <c r="B122" s="176" t="s">
        <v>15</v>
      </c>
      <c r="C122" s="177" t="s">
        <v>216</v>
      </c>
      <c r="D122" s="178" t="s">
        <v>16</v>
      </c>
      <c r="E122" s="179">
        <v>4</v>
      </c>
    </row>
    <row r="123" spans="1:5" ht="41.25" customHeight="1" x14ac:dyDescent="0.25">
      <c r="A123" s="297" t="s">
        <v>22</v>
      </c>
      <c r="B123" s="297" t="s">
        <v>11</v>
      </c>
      <c r="C123" s="324" t="s">
        <v>208</v>
      </c>
      <c r="D123" s="300" t="s">
        <v>69</v>
      </c>
      <c r="E123" s="301">
        <v>9.9</v>
      </c>
    </row>
    <row r="124" spans="1:5" x14ac:dyDescent="0.25">
      <c r="A124" s="176" t="s">
        <v>23</v>
      </c>
      <c r="B124" s="176" t="s">
        <v>15</v>
      </c>
      <c r="C124" s="177" t="s">
        <v>43</v>
      </c>
      <c r="D124" s="178" t="s">
        <v>44</v>
      </c>
      <c r="E124" s="179">
        <f>1.22*E123</f>
        <v>12.077999999999999</v>
      </c>
    </row>
    <row r="125" spans="1:5" x14ac:dyDescent="0.25">
      <c r="A125" s="176" t="s">
        <v>191</v>
      </c>
      <c r="B125" s="176" t="s">
        <v>15</v>
      </c>
      <c r="C125" s="177" t="s">
        <v>209</v>
      </c>
      <c r="D125" s="178" t="s">
        <v>115</v>
      </c>
      <c r="E125" s="179">
        <v>10</v>
      </c>
    </row>
    <row r="126" spans="1:5" x14ac:dyDescent="0.25">
      <c r="A126" s="176" t="s">
        <v>192</v>
      </c>
      <c r="B126" s="176" t="s">
        <v>15</v>
      </c>
      <c r="C126" s="177" t="s">
        <v>210</v>
      </c>
      <c r="D126" s="178" t="s">
        <v>16</v>
      </c>
      <c r="E126" s="179">
        <v>1</v>
      </c>
    </row>
    <row r="127" spans="1:5" ht="28.5" x14ac:dyDescent="0.25">
      <c r="A127" s="297" t="s">
        <v>24</v>
      </c>
      <c r="B127" s="297" t="s">
        <v>11</v>
      </c>
      <c r="C127" s="324" t="s">
        <v>211</v>
      </c>
      <c r="D127" s="300" t="s">
        <v>69</v>
      </c>
      <c r="E127" s="301">
        <v>8.9</v>
      </c>
    </row>
    <row r="128" spans="1:5" x14ac:dyDescent="0.25">
      <c r="A128" s="176" t="s">
        <v>26</v>
      </c>
      <c r="B128" s="176" t="s">
        <v>15</v>
      </c>
      <c r="C128" s="177" t="s">
        <v>43</v>
      </c>
      <c r="D128" s="178" t="s">
        <v>44</v>
      </c>
      <c r="E128" s="179">
        <f>0.712*E127</f>
        <v>6.3368000000000002</v>
      </c>
    </row>
    <row r="129" spans="1:5" x14ac:dyDescent="0.25">
      <c r="A129" s="176" t="s">
        <v>195</v>
      </c>
      <c r="B129" s="176" t="s">
        <v>15</v>
      </c>
      <c r="C129" s="177" t="s">
        <v>212</v>
      </c>
      <c r="D129" s="178" t="s">
        <v>115</v>
      </c>
      <c r="E129" s="179">
        <v>10</v>
      </c>
    </row>
    <row r="130" spans="1:5" x14ac:dyDescent="0.25">
      <c r="A130" s="176" t="s">
        <v>196</v>
      </c>
      <c r="B130" s="176" t="s">
        <v>15</v>
      </c>
      <c r="C130" s="177" t="s">
        <v>213</v>
      </c>
      <c r="D130" s="178" t="s">
        <v>115</v>
      </c>
      <c r="E130" s="179">
        <v>1</v>
      </c>
    </row>
    <row r="131" spans="1:5" x14ac:dyDescent="0.25">
      <c r="A131" s="176" t="s">
        <v>215</v>
      </c>
      <c r="B131" s="176" t="s">
        <v>15</v>
      </c>
      <c r="C131" s="177" t="s">
        <v>214</v>
      </c>
      <c r="D131" s="178" t="s">
        <v>16</v>
      </c>
      <c r="E131" s="179">
        <v>3</v>
      </c>
    </row>
    <row r="132" spans="1:5" ht="46.5" customHeight="1" x14ac:dyDescent="0.25">
      <c r="A132" s="297" t="s">
        <v>27</v>
      </c>
      <c r="B132" s="297" t="s">
        <v>11</v>
      </c>
      <c r="C132" s="324" t="s">
        <v>217</v>
      </c>
      <c r="D132" s="300" t="s">
        <v>69</v>
      </c>
      <c r="E132" s="301">
        <v>386.5</v>
      </c>
    </row>
    <row r="133" spans="1:5" x14ac:dyDescent="0.25">
      <c r="A133" s="176" t="s">
        <v>28</v>
      </c>
      <c r="B133" s="176" t="s">
        <v>15</v>
      </c>
      <c r="C133" s="177" t="s">
        <v>43</v>
      </c>
      <c r="D133" s="178" t="s">
        <v>44</v>
      </c>
      <c r="E133" s="179">
        <f>1.22*E132</f>
        <v>471.53</v>
      </c>
    </row>
    <row r="134" spans="1:5" x14ac:dyDescent="0.25">
      <c r="A134" s="176" t="s">
        <v>29</v>
      </c>
      <c r="B134" s="176" t="s">
        <v>15</v>
      </c>
      <c r="C134" s="177" t="s">
        <v>218</v>
      </c>
      <c r="D134" s="178" t="s">
        <v>115</v>
      </c>
      <c r="E134" s="179">
        <v>145</v>
      </c>
    </row>
    <row r="135" spans="1:5" x14ac:dyDescent="0.25">
      <c r="A135" s="176" t="s">
        <v>30</v>
      </c>
      <c r="B135" s="176" t="s">
        <v>15</v>
      </c>
      <c r="C135" s="177" t="s">
        <v>219</v>
      </c>
      <c r="D135" s="178" t="s">
        <v>115</v>
      </c>
      <c r="E135" s="179">
        <v>20</v>
      </c>
    </row>
    <row r="136" spans="1:5" x14ac:dyDescent="0.25">
      <c r="A136" s="176" t="s">
        <v>226</v>
      </c>
      <c r="B136" s="176" t="s">
        <v>15</v>
      </c>
      <c r="C136" s="177" t="s">
        <v>221</v>
      </c>
      <c r="D136" s="178" t="s">
        <v>115</v>
      </c>
      <c r="E136" s="179">
        <v>90</v>
      </c>
    </row>
    <row r="137" spans="1:5" x14ac:dyDescent="0.25">
      <c r="A137" s="176" t="s">
        <v>227</v>
      </c>
      <c r="B137" s="176" t="s">
        <v>15</v>
      </c>
      <c r="C137" s="177" t="s">
        <v>220</v>
      </c>
      <c r="D137" s="178" t="s">
        <v>115</v>
      </c>
      <c r="E137" s="179">
        <v>20</v>
      </c>
    </row>
    <row r="138" spans="1:5" x14ac:dyDescent="0.25">
      <c r="A138" s="176" t="s">
        <v>228</v>
      </c>
      <c r="B138" s="176" t="s">
        <v>15</v>
      </c>
      <c r="C138" s="177" t="s">
        <v>222</v>
      </c>
      <c r="D138" s="178" t="s">
        <v>115</v>
      </c>
      <c r="E138" s="179">
        <v>10</v>
      </c>
    </row>
    <row r="139" spans="1:5" x14ac:dyDescent="0.25">
      <c r="A139" s="176" t="s">
        <v>229</v>
      </c>
      <c r="B139" s="176" t="s">
        <v>15</v>
      </c>
      <c r="C139" s="177" t="s">
        <v>223</v>
      </c>
      <c r="D139" s="178" t="s">
        <v>115</v>
      </c>
      <c r="E139" s="179">
        <v>5</v>
      </c>
    </row>
    <row r="140" spans="1:5" x14ac:dyDescent="0.25">
      <c r="A140" s="176" t="s">
        <v>230</v>
      </c>
      <c r="B140" s="176" t="s">
        <v>15</v>
      </c>
      <c r="C140" s="177" t="s">
        <v>224</v>
      </c>
      <c r="D140" s="178" t="s">
        <v>115</v>
      </c>
      <c r="E140" s="179">
        <v>25</v>
      </c>
    </row>
    <row r="141" spans="1:5" x14ac:dyDescent="0.25">
      <c r="A141" s="176" t="s">
        <v>231</v>
      </c>
      <c r="B141" s="176" t="s">
        <v>15</v>
      </c>
      <c r="C141" s="177" t="s">
        <v>225</v>
      </c>
      <c r="D141" s="178" t="s">
        <v>115</v>
      </c>
      <c r="E141" s="179">
        <v>15</v>
      </c>
    </row>
    <row r="142" spans="1:5" x14ac:dyDescent="0.25">
      <c r="A142" s="176" t="s">
        <v>232</v>
      </c>
      <c r="B142" s="176" t="s">
        <v>15</v>
      </c>
      <c r="C142" s="177" t="s">
        <v>236</v>
      </c>
      <c r="D142" s="178" t="s">
        <v>16</v>
      </c>
      <c r="E142" s="179">
        <v>21</v>
      </c>
    </row>
    <row r="143" spans="1:5" x14ac:dyDescent="0.25">
      <c r="A143" s="176" t="s">
        <v>233</v>
      </c>
      <c r="B143" s="176" t="s">
        <v>15</v>
      </c>
      <c r="C143" s="177" t="s">
        <v>237</v>
      </c>
      <c r="D143" s="178" t="s">
        <v>16</v>
      </c>
      <c r="E143" s="179">
        <v>4</v>
      </c>
    </row>
    <row r="144" spans="1:5" x14ac:dyDescent="0.25">
      <c r="A144" s="176" t="s">
        <v>234</v>
      </c>
      <c r="B144" s="176" t="s">
        <v>15</v>
      </c>
      <c r="C144" s="177" t="s">
        <v>238</v>
      </c>
      <c r="D144" s="178" t="s">
        <v>16</v>
      </c>
      <c r="E144" s="179">
        <v>1</v>
      </c>
    </row>
    <row r="145" spans="1:5" x14ac:dyDescent="0.25">
      <c r="A145" s="176" t="s">
        <v>235</v>
      </c>
      <c r="B145" s="176" t="s">
        <v>15</v>
      </c>
      <c r="C145" s="177" t="s">
        <v>239</v>
      </c>
      <c r="D145" s="178" t="s">
        <v>16</v>
      </c>
      <c r="E145" s="179">
        <v>1</v>
      </c>
    </row>
    <row r="146" spans="1:5" ht="49.5" customHeight="1" x14ac:dyDescent="0.25">
      <c r="A146" s="326">
        <v>5</v>
      </c>
      <c r="B146" s="326" t="s">
        <v>11</v>
      </c>
      <c r="C146" s="244" t="s">
        <v>240</v>
      </c>
      <c r="D146" s="276" t="s">
        <v>69</v>
      </c>
      <c r="E146" s="279">
        <v>22.2</v>
      </c>
    </row>
    <row r="147" spans="1:5" x14ac:dyDescent="0.25">
      <c r="A147" s="243" t="s">
        <v>31</v>
      </c>
      <c r="B147" s="327" t="s">
        <v>15</v>
      </c>
      <c r="C147" s="245" t="s">
        <v>43</v>
      </c>
      <c r="D147" s="278" t="s">
        <v>44</v>
      </c>
      <c r="E147" s="185">
        <f>1.22*E146</f>
        <v>27.084</v>
      </c>
    </row>
    <row r="148" spans="1:5" x14ac:dyDescent="0.25">
      <c r="A148" s="243" t="s">
        <v>32</v>
      </c>
      <c r="B148" s="327" t="s">
        <v>15</v>
      </c>
      <c r="C148" s="245" t="s">
        <v>241</v>
      </c>
      <c r="D148" s="278" t="s">
        <v>115</v>
      </c>
      <c r="E148" s="185">
        <v>3</v>
      </c>
    </row>
    <row r="149" spans="1:5" x14ac:dyDescent="0.25">
      <c r="A149" s="243" t="s">
        <v>33</v>
      </c>
      <c r="B149" s="327" t="s">
        <v>15</v>
      </c>
      <c r="C149" s="245" t="s">
        <v>242</v>
      </c>
      <c r="D149" s="278" t="s">
        <v>115</v>
      </c>
      <c r="E149" s="185">
        <v>7</v>
      </c>
    </row>
    <row r="150" spans="1:5" ht="49.5" customHeight="1" x14ac:dyDescent="0.25">
      <c r="A150" s="189" t="s">
        <v>34</v>
      </c>
      <c r="B150" s="326" t="s">
        <v>11</v>
      </c>
      <c r="C150" s="244" t="s">
        <v>243</v>
      </c>
      <c r="D150" s="276" t="s">
        <v>69</v>
      </c>
      <c r="E150" s="279">
        <v>9.02</v>
      </c>
    </row>
    <row r="151" spans="1:5" x14ac:dyDescent="0.25">
      <c r="A151" s="243" t="s">
        <v>35</v>
      </c>
      <c r="B151" s="327" t="s">
        <v>15</v>
      </c>
      <c r="C151" s="245" t="s">
        <v>43</v>
      </c>
      <c r="D151" s="278" t="s">
        <v>44</v>
      </c>
      <c r="E151" s="185">
        <f>2.25*E150</f>
        <v>20.294999999999998</v>
      </c>
    </row>
    <row r="152" spans="1:5" x14ac:dyDescent="0.25">
      <c r="A152" s="243" t="s">
        <v>36</v>
      </c>
      <c r="B152" s="327" t="s">
        <v>15</v>
      </c>
      <c r="C152" s="245" t="s">
        <v>456</v>
      </c>
      <c r="D152" s="278" t="s">
        <v>115</v>
      </c>
      <c r="E152" s="185">
        <v>1</v>
      </c>
    </row>
    <row r="153" spans="1:5" x14ac:dyDescent="0.25">
      <c r="A153" s="243" t="s">
        <v>205</v>
      </c>
      <c r="B153" s="327" t="s">
        <v>15</v>
      </c>
      <c r="C153" s="245" t="s">
        <v>244</v>
      </c>
      <c r="D153" s="278" t="s">
        <v>115</v>
      </c>
      <c r="E153" s="185">
        <v>1</v>
      </c>
    </row>
    <row r="154" spans="1:5" ht="16.5" thickBot="1" x14ac:dyDescent="0.3">
      <c r="A154" s="246" t="s">
        <v>455</v>
      </c>
      <c r="B154" s="328" t="s">
        <v>15</v>
      </c>
      <c r="C154" s="329" t="s">
        <v>245</v>
      </c>
      <c r="D154" s="330" t="s">
        <v>115</v>
      </c>
      <c r="E154" s="331">
        <v>8</v>
      </c>
    </row>
    <row r="155" spans="1:5" ht="16.5" thickBot="1" x14ac:dyDescent="0.3">
      <c r="A155" s="339"/>
      <c r="B155" s="339" t="s">
        <v>247</v>
      </c>
      <c r="C155" s="340" t="s">
        <v>246</v>
      </c>
      <c r="D155" s="341"/>
      <c r="E155" s="342"/>
    </row>
    <row r="156" spans="1:5" ht="48" customHeight="1" x14ac:dyDescent="0.25">
      <c r="A156" s="268">
        <v>1</v>
      </c>
      <c r="B156" s="268" t="s">
        <v>11</v>
      </c>
      <c r="C156" s="347" t="s">
        <v>248</v>
      </c>
      <c r="D156" s="348" t="s">
        <v>69</v>
      </c>
      <c r="E156" s="349">
        <v>71.599999999999994</v>
      </c>
    </row>
    <row r="157" spans="1:5" x14ac:dyDescent="0.25">
      <c r="A157" s="231" t="s">
        <v>14</v>
      </c>
      <c r="B157" s="350" t="s">
        <v>15</v>
      </c>
      <c r="C157" s="351" t="s">
        <v>43</v>
      </c>
      <c r="D157" s="352" t="s">
        <v>44</v>
      </c>
      <c r="E157" s="353">
        <f>2.2*E156</f>
        <v>157.52000000000001</v>
      </c>
    </row>
    <row r="158" spans="1:5" x14ac:dyDescent="0.25">
      <c r="A158" s="243" t="s">
        <v>17</v>
      </c>
      <c r="B158" s="327" t="s">
        <v>15</v>
      </c>
      <c r="C158" s="329" t="s">
        <v>457</v>
      </c>
      <c r="D158" s="278" t="s">
        <v>115</v>
      </c>
      <c r="E158" s="185">
        <v>8</v>
      </c>
    </row>
    <row r="159" spans="1:5" x14ac:dyDescent="0.25">
      <c r="A159" s="231" t="s">
        <v>18</v>
      </c>
      <c r="B159" s="176" t="s">
        <v>15</v>
      </c>
      <c r="C159" s="329" t="s">
        <v>458</v>
      </c>
      <c r="D159" s="178" t="s">
        <v>115</v>
      </c>
      <c r="E159" s="179">
        <v>1</v>
      </c>
    </row>
    <row r="160" spans="1:5" x14ac:dyDescent="0.25">
      <c r="A160" s="243" t="s">
        <v>19</v>
      </c>
      <c r="B160" s="176" t="s">
        <v>15</v>
      </c>
      <c r="C160" s="354" t="s">
        <v>459</v>
      </c>
      <c r="D160" s="305" t="s">
        <v>115</v>
      </c>
      <c r="E160" s="306">
        <v>1</v>
      </c>
    </row>
    <row r="161" spans="1:5" ht="16.5" thickBot="1" x14ac:dyDescent="0.3">
      <c r="A161" s="231" t="s">
        <v>20</v>
      </c>
      <c r="B161" s="355" t="s">
        <v>15</v>
      </c>
      <c r="C161" s="354" t="s">
        <v>460</v>
      </c>
      <c r="D161" s="356" t="s">
        <v>115</v>
      </c>
      <c r="E161" s="357">
        <v>10</v>
      </c>
    </row>
    <row r="162" spans="1:5" ht="16.5" thickBot="1" x14ac:dyDescent="0.3">
      <c r="A162" s="369"/>
      <c r="B162" s="318" t="s">
        <v>274</v>
      </c>
      <c r="C162" s="340" t="s">
        <v>249</v>
      </c>
      <c r="D162" s="370"/>
      <c r="E162" s="371"/>
    </row>
    <row r="163" spans="1:5" x14ac:dyDescent="0.25">
      <c r="A163" s="375" t="s">
        <v>114</v>
      </c>
      <c r="B163" s="222" t="s">
        <v>11</v>
      </c>
      <c r="C163" s="224" t="s">
        <v>254</v>
      </c>
      <c r="D163" s="333" t="s">
        <v>16</v>
      </c>
      <c r="E163" s="226">
        <v>31</v>
      </c>
    </row>
    <row r="164" spans="1:5" x14ac:dyDescent="0.25">
      <c r="A164" s="246" t="s">
        <v>14</v>
      </c>
      <c r="B164" s="176" t="s">
        <v>15</v>
      </c>
      <c r="C164" s="245" t="s">
        <v>250</v>
      </c>
      <c r="D164" s="278" t="s">
        <v>16</v>
      </c>
      <c r="E164" s="241">
        <v>6</v>
      </c>
    </row>
    <row r="165" spans="1:5" x14ac:dyDescent="0.25">
      <c r="A165" s="246" t="s">
        <v>17</v>
      </c>
      <c r="B165" s="176" t="s">
        <v>15</v>
      </c>
      <c r="C165" s="233" t="s">
        <v>251</v>
      </c>
      <c r="D165" s="278" t="s">
        <v>16</v>
      </c>
      <c r="E165" s="241">
        <v>4</v>
      </c>
    </row>
    <row r="166" spans="1:5" x14ac:dyDescent="0.25">
      <c r="A166" s="246" t="s">
        <v>18</v>
      </c>
      <c r="B166" s="176" t="s">
        <v>15</v>
      </c>
      <c r="C166" s="233" t="s">
        <v>252</v>
      </c>
      <c r="D166" s="278" t="s">
        <v>16</v>
      </c>
      <c r="E166" s="241">
        <v>2</v>
      </c>
    </row>
    <row r="167" spans="1:5" x14ac:dyDescent="0.25">
      <c r="A167" s="246" t="s">
        <v>19</v>
      </c>
      <c r="B167" s="176" t="s">
        <v>15</v>
      </c>
      <c r="C167" s="233" t="s">
        <v>117</v>
      </c>
      <c r="D167" s="278" t="s">
        <v>16</v>
      </c>
      <c r="E167" s="241">
        <v>17</v>
      </c>
    </row>
    <row r="168" spans="1:5" x14ac:dyDescent="0.25">
      <c r="A168" s="243" t="s">
        <v>20</v>
      </c>
      <c r="B168" s="176" t="s">
        <v>15</v>
      </c>
      <c r="C168" s="233" t="s">
        <v>253</v>
      </c>
      <c r="D168" s="278" t="s">
        <v>16</v>
      </c>
      <c r="E168" s="241">
        <v>2</v>
      </c>
    </row>
    <row r="169" spans="1:5" x14ac:dyDescent="0.25">
      <c r="A169" s="376">
        <v>2</v>
      </c>
      <c r="B169" s="376" t="s">
        <v>11</v>
      </c>
      <c r="C169" s="377" t="s">
        <v>255</v>
      </c>
      <c r="D169" s="321" t="s">
        <v>16</v>
      </c>
      <c r="E169" s="378">
        <v>1</v>
      </c>
    </row>
    <row r="170" spans="1:5" x14ac:dyDescent="0.25">
      <c r="A170" s="176" t="s">
        <v>23</v>
      </c>
      <c r="B170" s="176" t="s">
        <v>15</v>
      </c>
      <c r="C170" s="379" t="s">
        <v>256</v>
      </c>
      <c r="D170" s="178" t="s">
        <v>16</v>
      </c>
      <c r="E170" s="380">
        <v>1</v>
      </c>
    </row>
    <row r="171" spans="1:5" ht="28.5" x14ac:dyDescent="0.25">
      <c r="A171" s="319" t="s">
        <v>24</v>
      </c>
      <c r="B171" s="297" t="s">
        <v>11</v>
      </c>
      <c r="C171" s="377" t="s">
        <v>54</v>
      </c>
      <c r="D171" s="300" t="s">
        <v>16</v>
      </c>
      <c r="E171" s="381">
        <v>44</v>
      </c>
    </row>
    <row r="172" spans="1:5" x14ac:dyDescent="0.25">
      <c r="A172" s="382" t="s">
        <v>26</v>
      </c>
      <c r="B172" s="176" t="s">
        <v>15</v>
      </c>
      <c r="C172" s="379" t="s">
        <v>257</v>
      </c>
      <c r="D172" s="178" t="s">
        <v>16</v>
      </c>
      <c r="E172" s="380">
        <v>1</v>
      </c>
    </row>
    <row r="173" spans="1:5" x14ac:dyDescent="0.25">
      <c r="A173" s="176" t="s">
        <v>195</v>
      </c>
      <c r="B173" s="176" t="s">
        <v>15</v>
      </c>
      <c r="C173" s="379" t="s">
        <v>258</v>
      </c>
      <c r="D173" s="178" t="s">
        <v>16</v>
      </c>
      <c r="E173" s="380">
        <v>10</v>
      </c>
    </row>
    <row r="174" spans="1:5" x14ac:dyDescent="0.25">
      <c r="A174" s="382" t="s">
        <v>196</v>
      </c>
      <c r="B174" s="176" t="s">
        <v>15</v>
      </c>
      <c r="C174" s="379" t="s">
        <v>259</v>
      </c>
      <c r="D174" s="178" t="s">
        <v>16</v>
      </c>
      <c r="E174" s="380">
        <v>9</v>
      </c>
    </row>
    <row r="175" spans="1:5" x14ac:dyDescent="0.25">
      <c r="A175" s="176" t="s">
        <v>215</v>
      </c>
      <c r="B175" s="176" t="s">
        <v>15</v>
      </c>
      <c r="C175" s="379" t="s">
        <v>260</v>
      </c>
      <c r="D175" s="178" t="s">
        <v>16</v>
      </c>
      <c r="E175" s="380">
        <v>1</v>
      </c>
    </row>
    <row r="176" spans="1:5" x14ac:dyDescent="0.25">
      <c r="A176" s="382" t="s">
        <v>266</v>
      </c>
      <c r="B176" s="176" t="s">
        <v>15</v>
      </c>
      <c r="C176" s="379" t="s">
        <v>261</v>
      </c>
      <c r="D176" s="178" t="s">
        <v>16</v>
      </c>
      <c r="E176" s="380">
        <v>17</v>
      </c>
    </row>
    <row r="177" spans="1:5" x14ac:dyDescent="0.25">
      <c r="A177" s="176" t="s">
        <v>267</v>
      </c>
      <c r="B177" s="176" t="s">
        <v>15</v>
      </c>
      <c r="C177" s="379" t="s">
        <v>262</v>
      </c>
      <c r="D177" s="178" t="s">
        <v>16</v>
      </c>
      <c r="E177" s="380">
        <v>2</v>
      </c>
    </row>
    <row r="178" spans="1:5" x14ac:dyDescent="0.25">
      <c r="A178" s="382" t="s">
        <v>268</v>
      </c>
      <c r="B178" s="176" t="s">
        <v>15</v>
      </c>
      <c r="C178" s="379" t="s">
        <v>263</v>
      </c>
      <c r="D178" s="178" t="s">
        <v>16</v>
      </c>
      <c r="E178" s="380">
        <v>2</v>
      </c>
    </row>
    <row r="179" spans="1:5" x14ac:dyDescent="0.25">
      <c r="A179" s="176" t="s">
        <v>269</v>
      </c>
      <c r="B179" s="176" t="s">
        <v>15</v>
      </c>
      <c r="C179" s="379" t="s">
        <v>264</v>
      </c>
      <c r="D179" s="178" t="s">
        <v>16</v>
      </c>
      <c r="E179" s="380">
        <v>1</v>
      </c>
    </row>
    <row r="180" spans="1:5" x14ac:dyDescent="0.25">
      <c r="A180" s="382" t="s">
        <v>270</v>
      </c>
      <c r="B180" s="277" t="s">
        <v>15</v>
      </c>
      <c r="C180" s="379" t="s">
        <v>265</v>
      </c>
      <c r="D180" s="178" t="s">
        <v>16</v>
      </c>
      <c r="E180" s="380">
        <v>1</v>
      </c>
    </row>
    <row r="181" spans="1:5" ht="28.5" x14ac:dyDescent="0.25">
      <c r="A181" s="297" t="s">
        <v>27</v>
      </c>
      <c r="B181" s="298" t="s">
        <v>11</v>
      </c>
      <c r="C181" s="377" t="s">
        <v>65</v>
      </c>
      <c r="D181" s="300" t="s">
        <v>16</v>
      </c>
      <c r="E181" s="381">
        <v>3</v>
      </c>
    </row>
    <row r="182" spans="1:5" x14ac:dyDescent="0.25">
      <c r="A182" s="176" t="s">
        <v>28</v>
      </c>
      <c r="B182" s="277" t="s">
        <v>15</v>
      </c>
      <c r="C182" s="379" t="s">
        <v>271</v>
      </c>
      <c r="D182" s="383" t="s">
        <v>16</v>
      </c>
      <c r="E182" s="380">
        <v>1</v>
      </c>
    </row>
    <row r="183" spans="1:5" x14ac:dyDescent="0.25">
      <c r="A183" s="176" t="s">
        <v>29</v>
      </c>
      <c r="B183" s="277" t="s">
        <v>15</v>
      </c>
      <c r="C183" s="379" t="s">
        <v>272</v>
      </c>
      <c r="D183" s="383" t="s">
        <v>16</v>
      </c>
      <c r="E183" s="380">
        <v>1</v>
      </c>
    </row>
    <row r="184" spans="1:5" ht="16.5" thickBot="1" x14ac:dyDescent="0.3">
      <c r="A184" s="303" t="s">
        <v>30</v>
      </c>
      <c r="B184" s="384" t="s">
        <v>15</v>
      </c>
      <c r="C184" s="385" t="s">
        <v>273</v>
      </c>
      <c r="D184" s="386" t="s">
        <v>16</v>
      </c>
      <c r="E184" s="387">
        <v>1</v>
      </c>
    </row>
    <row r="185" spans="1:5" ht="16.5" thickBot="1" x14ac:dyDescent="0.3">
      <c r="A185" s="318"/>
      <c r="B185" s="396" t="s">
        <v>298</v>
      </c>
      <c r="C185" s="397" t="s">
        <v>275</v>
      </c>
      <c r="D185" s="398"/>
      <c r="E185" s="399"/>
    </row>
    <row r="186" spans="1:5" x14ac:dyDescent="0.25">
      <c r="A186" s="308" t="s">
        <v>114</v>
      </c>
      <c r="B186" s="308" t="s">
        <v>11</v>
      </c>
      <c r="C186" s="389" t="s">
        <v>104</v>
      </c>
      <c r="D186" s="310" t="s">
        <v>16</v>
      </c>
      <c r="E186" s="391">
        <v>112</v>
      </c>
    </row>
    <row r="187" spans="1:5" x14ac:dyDescent="0.25">
      <c r="A187" s="176" t="s">
        <v>14</v>
      </c>
      <c r="B187" s="176" t="s">
        <v>15</v>
      </c>
      <c r="C187" s="379" t="s">
        <v>276</v>
      </c>
      <c r="D187" s="178" t="s">
        <v>16</v>
      </c>
      <c r="E187" s="380">
        <v>1</v>
      </c>
    </row>
    <row r="188" spans="1:5" x14ac:dyDescent="0.25">
      <c r="A188" s="176" t="s">
        <v>17</v>
      </c>
      <c r="B188" s="176" t="s">
        <v>15</v>
      </c>
      <c r="C188" s="379" t="s">
        <v>277</v>
      </c>
      <c r="D188" s="178" t="s">
        <v>16</v>
      </c>
      <c r="E188" s="380">
        <v>15</v>
      </c>
    </row>
    <row r="189" spans="1:5" x14ac:dyDescent="0.25">
      <c r="A189" s="176" t="s">
        <v>18</v>
      </c>
      <c r="B189" s="176" t="s">
        <v>15</v>
      </c>
      <c r="C189" s="379" t="s">
        <v>278</v>
      </c>
      <c r="D189" s="178" t="s">
        <v>16</v>
      </c>
      <c r="E189" s="380">
        <v>17</v>
      </c>
    </row>
    <row r="190" spans="1:5" x14ac:dyDescent="0.25">
      <c r="A190" s="176" t="s">
        <v>19</v>
      </c>
      <c r="B190" s="176" t="s">
        <v>15</v>
      </c>
      <c r="C190" s="379" t="s">
        <v>279</v>
      </c>
      <c r="D190" s="178" t="s">
        <v>16</v>
      </c>
      <c r="E190" s="380">
        <v>1</v>
      </c>
    </row>
    <row r="191" spans="1:5" x14ac:dyDescent="0.25">
      <c r="A191" s="176" t="s">
        <v>20</v>
      </c>
      <c r="B191" s="176" t="s">
        <v>15</v>
      </c>
      <c r="C191" s="379" t="s">
        <v>280</v>
      </c>
      <c r="D191" s="178" t="s">
        <v>16</v>
      </c>
      <c r="E191" s="380">
        <v>17</v>
      </c>
    </row>
    <row r="192" spans="1:5" x14ac:dyDescent="0.25">
      <c r="A192" s="176" t="s">
        <v>21</v>
      </c>
      <c r="B192" s="176" t="s">
        <v>15</v>
      </c>
      <c r="C192" s="379" t="s">
        <v>281</v>
      </c>
      <c r="D192" s="178" t="s">
        <v>16</v>
      </c>
      <c r="E192" s="380">
        <v>12</v>
      </c>
    </row>
    <row r="193" spans="1:5" x14ac:dyDescent="0.25">
      <c r="A193" s="176" t="s">
        <v>293</v>
      </c>
      <c r="B193" s="176" t="s">
        <v>15</v>
      </c>
      <c r="C193" s="379" t="s">
        <v>282</v>
      </c>
      <c r="D193" s="178" t="s">
        <v>16</v>
      </c>
      <c r="E193" s="380">
        <v>7</v>
      </c>
    </row>
    <row r="194" spans="1:5" x14ac:dyDescent="0.25">
      <c r="A194" s="176" t="s">
        <v>294</v>
      </c>
      <c r="B194" s="176" t="s">
        <v>15</v>
      </c>
      <c r="C194" s="379" t="s">
        <v>283</v>
      </c>
      <c r="D194" s="178" t="s">
        <v>16</v>
      </c>
      <c r="E194" s="380">
        <v>18</v>
      </c>
    </row>
    <row r="195" spans="1:5" x14ac:dyDescent="0.25">
      <c r="A195" s="176" t="s">
        <v>295</v>
      </c>
      <c r="B195" s="176" t="s">
        <v>15</v>
      </c>
      <c r="C195" s="379" t="s">
        <v>284</v>
      </c>
      <c r="D195" s="178" t="s">
        <v>16</v>
      </c>
      <c r="E195" s="380">
        <v>17</v>
      </c>
    </row>
    <row r="196" spans="1:5" x14ac:dyDescent="0.25">
      <c r="A196" s="176" t="s">
        <v>296</v>
      </c>
      <c r="B196" s="176" t="s">
        <v>15</v>
      </c>
      <c r="C196" s="379" t="s">
        <v>285</v>
      </c>
      <c r="D196" s="178" t="s">
        <v>16</v>
      </c>
      <c r="E196" s="380">
        <v>1</v>
      </c>
    </row>
    <row r="197" spans="1:5" x14ac:dyDescent="0.25">
      <c r="A197" s="176" t="s">
        <v>297</v>
      </c>
      <c r="B197" s="176" t="s">
        <v>15</v>
      </c>
      <c r="C197" s="379" t="s">
        <v>286</v>
      </c>
      <c r="D197" s="178" t="s">
        <v>16</v>
      </c>
      <c r="E197" s="380">
        <v>6</v>
      </c>
    </row>
    <row r="198" spans="1:5" x14ac:dyDescent="0.25">
      <c r="A198" s="297" t="s">
        <v>22</v>
      </c>
      <c r="B198" s="297" t="s">
        <v>11</v>
      </c>
      <c r="C198" s="377" t="s">
        <v>105</v>
      </c>
      <c r="D198" s="300" t="s">
        <v>16</v>
      </c>
      <c r="E198" s="381">
        <v>2</v>
      </c>
    </row>
    <row r="199" spans="1:5" x14ac:dyDescent="0.25">
      <c r="A199" s="176" t="s">
        <v>23</v>
      </c>
      <c r="B199" s="176" t="s">
        <v>15</v>
      </c>
      <c r="C199" s="379" t="s">
        <v>288</v>
      </c>
      <c r="D199" s="178" t="s">
        <v>16</v>
      </c>
      <c r="E199" s="380">
        <v>1</v>
      </c>
    </row>
    <row r="200" spans="1:5" x14ac:dyDescent="0.25">
      <c r="A200" s="176" t="s">
        <v>191</v>
      </c>
      <c r="B200" s="176" t="s">
        <v>15</v>
      </c>
      <c r="C200" s="379" t="s">
        <v>289</v>
      </c>
      <c r="D200" s="178" t="s">
        <v>16</v>
      </c>
      <c r="E200" s="380">
        <v>1</v>
      </c>
    </row>
    <row r="201" spans="1:5" ht="33.75" customHeight="1" x14ac:dyDescent="0.25">
      <c r="A201" s="297" t="s">
        <v>24</v>
      </c>
      <c r="B201" s="297" t="s">
        <v>11</v>
      </c>
      <c r="C201" s="377" t="s">
        <v>287</v>
      </c>
      <c r="D201" s="300" t="s">
        <v>16</v>
      </c>
      <c r="E201" s="381">
        <v>31</v>
      </c>
    </row>
    <row r="202" spans="1:5" x14ac:dyDescent="0.25">
      <c r="A202" s="176" t="s">
        <v>26</v>
      </c>
      <c r="B202" s="176" t="s">
        <v>15</v>
      </c>
      <c r="C202" s="379" t="s">
        <v>290</v>
      </c>
      <c r="D202" s="178" t="s">
        <v>16</v>
      </c>
      <c r="E202" s="380">
        <v>25</v>
      </c>
    </row>
    <row r="203" spans="1:5" x14ac:dyDescent="0.25">
      <c r="A203" s="176" t="s">
        <v>195</v>
      </c>
      <c r="B203" s="176" t="s">
        <v>15</v>
      </c>
      <c r="C203" s="379" t="s">
        <v>291</v>
      </c>
      <c r="D203" s="178" t="s">
        <v>16</v>
      </c>
      <c r="E203" s="380">
        <v>4</v>
      </c>
    </row>
    <row r="204" spans="1:5" x14ac:dyDescent="0.25">
      <c r="A204" s="303" t="s">
        <v>196</v>
      </c>
      <c r="B204" s="303" t="s">
        <v>15</v>
      </c>
      <c r="C204" s="385" t="s">
        <v>292</v>
      </c>
      <c r="D204" s="305" t="s">
        <v>16</v>
      </c>
      <c r="E204" s="387">
        <v>2</v>
      </c>
    </row>
    <row r="205" spans="1:5" x14ac:dyDescent="0.25">
      <c r="A205" s="189" t="s">
        <v>27</v>
      </c>
      <c r="B205" s="190" t="s">
        <v>11</v>
      </c>
      <c r="C205" s="191" t="s">
        <v>385</v>
      </c>
      <c r="D205" s="192" t="s">
        <v>16</v>
      </c>
      <c r="E205" s="192">
        <v>1</v>
      </c>
    </row>
    <row r="206" spans="1:5" ht="16.5" thickBot="1" x14ac:dyDescent="0.3">
      <c r="A206" s="243" t="s">
        <v>28</v>
      </c>
      <c r="B206" s="232" t="s">
        <v>15</v>
      </c>
      <c r="C206" s="233" t="s">
        <v>386</v>
      </c>
      <c r="D206" s="241" t="s">
        <v>16</v>
      </c>
      <c r="E206" s="241">
        <v>1</v>
      </c>
    </row>
    <row r="207" spans="1:5" ht="16.5" thickBot="1" x14ac:dyDescent="0.3">
      <c r="A207" s="515"/>
      <c r="B207" s="407" t="s">
        <v>461</v>
      </c>
      <c r="C207" s="529" t="s">
        <v>299</v>
      </c>
      <c r="D207" s="529"/>
      <c r="E207" s="529"/>
    </row>
    <row r="208" spans="1:5" ht="28.5" x14ac:dyDescent="0.25">
      <c r="A208" s="308" t="s">
        <v>114</v>
      </c>
      <c r="B208" s="408" t="s">
        <v>11</v>
      </c>
      <c r="C208" s="256" t="s">
        <v>300</v>
      </c>
      <c r="D208" s="409" t="s">
        <v>103</v>
      </c>
      <c r="E208" s="409">
        <v>1.5</v>
      </c>
    </row>
    <row r="209" spans="1:5" ht="30" x14ac:dyDescent="0.25">
      <c r="A209" s="176" t="s">
        <v>14</v>
      </c>
      <c r="B209" s="410" t="s">
        <v>15</v>
      </c>
      <c r="C209" s="233" t="s">
        <v>301</v>
      </c>
      <c r="D209" s="411" t="s">
        <v>69</v>
      </c>
      <c r="E209" s="412">
        <v>50</v>
      </c>
    </row>
    <row r="210" spans="1:5" ht="43.5" customHeight="1" x14ac:dyDescent="0.25">
      <c r="A210" s="297" t="s">
        <v>22</v>
      </c>
      <c r="B210" s="275" t="s">
        <v>11</v>
      </c>
      <c r="C210" s="270" t="s">
        <v>302</v>
      </c>
      <c r="D210" s="276" t="s">
        <v>69</v>
      </c>
      <c r="E210" s="276">
        <v>285</v>
      </c>
    </row>
    <row r="211" spans="1:5" x14ac:dyDescent="0.25">
      <c r="A211" s="176" t="s">
        <v>23</v>
      </c>
      <c r="B211" s="410" t="s">
        <v>15</v>
      </c>
      <c r="C211" s="245" t="s">
        <v>303</v>
      </c>
      <c r="D211" s="278" t="s">
        <v>69</v>
      </c>
      <c r="E211" s="187">
        <f>1.1*E210</f>
        <v>313.5</v>
      </c>
    </row>
    <row r="212" spans="1:5" x14ac:dyDescent="0.25">
      <c r="A212" s="303" t="s">
        <v>191</v>
      </c>
      <c r="B212" s="413" t="s">
        <v>15</v>
      </c>
      <c r="C212" s="329" t="s">
        <v>304</v>
      </c>
      <c r="D212" s="330" t="s">
        <v>44</v>
      </c>
      <c r="E212" s="330">
        <v>142</v>
      </c>
    </row>
    <row r="213" spans="1:5" ht="16.5" thickBot="1" x14ac:dyDescent="0.3">
      <c r="A213" s="425"/>
      <c r="B213" s="426" t="s">
        <v>476</v>
      </c>
      <c r="C213" s="427" t="s">
        <v>485</v>
      </c>
      <c r="D213" s="428"/>
      <c r="E213" s="428"/>
    </row>
    <row r="214" spans="1:5" x14ac:dyDescent="0.25">
      <c r="A214" s="319" t="s">
        <v>114</v>
      </c>
      <c r="B214" s="222" t="s">
        <v>11</v>
      </c>
      <c r="C214" s="270" t="s">
        <v>104</v>
      </c>
      <c r="D214" s="348" t="s">
        <v>16</v>
      </c>
      <c r="E214" s="348">
        <v>83</v>
      </c>
    </row>
    <row r="215" spans="1:5" x14ac:dyDescent="0.25">
      <c r="A215" s="176" t="s">
        <v>14</v>
      </c>
      <c r="B215" s="433" t="s">
        <v>15</v>
      </c>
      <c r="C215" s="245" t="s">
        <v>305</v>
      </c>
      <c r="D215" s="278" t="s">
        <v>16</v>
      </c>
      <c r="E215" s="434">
        <v>41</v>
      </c>
    </row>
    <row r="216" spans="1:5" x14ac:dyDescent="0.25">
      <c r="A216" s="176" t="s">
        <v>17</v>
      </c>
      <c r="B216" s="433" t="s">
        <v>15</v>
      </c>
      <c r="C216" s="245" t="s">
        <v>306</v>
      </c>
      <c r="D216" s="278" t="s">
        <v>16</v>
      </c>
      <c r="E216" s="434">
        <v>13</v>
      </c>
    </row>
    <row r="217" spans="1:5" x14ac:dyDescent="0.25">
      <c r="A217" s="176" t="s">
        <v>18</v>
      </c>
      <c r="B217" s="435" t="s">
        <v>15</v>
      </c>
      <c r="C217" s="245" t="s">
        <v>307</v>
      </c>
      <c r="D217" s="278" t="s">
        <v>16</v>
      </c>
      <c r="E217" s="434">
        <v>29</v>
      </c>
    </row>
    <row r="218" spans="1:5" ht="42.75" x14ac:dyDescent="0.25">
      <c r="A218" s="297" t="s">
        <v>22</v>
      </c>
      <c r="B218" s="326" t="s">
        <v>11</v>
      </c>
      <c r="C218" s="244" t="s">
        <v>308</v>
      </c>
      <c r="D218" s="276" t="s">
        <v>69</v>
      </c>
      <c r="E218" s="276">
        <v>50.27</v>
      </c>
    </row>
    <row r="219" spans="1:5" x14ac:dyDescent="0.25">
      <c r="A219" s="176" t="s">
        <v>23</v>
      </c>
      <c r="B219" s="435" t="s">
        <v>15</v>
      </c>
      <c r="C219" s="245" t="s">
        <v>309</v>
      </c>
      <c r="D219" s="278" t="s">
        <v>44</v>
      </c>
      <c r="E219" s="187">
        <f>0.606*E218</f>
        <v>30.463620000000002</v>
      </c>
    </row>
    <row r="220" spans="1:5" x14ac:dyDescent="0.25">
      <c r="A220" s="176" t="s">
        <v>191</v>
      </c>
      <c r="B220" s="435" t="s">
        <v>15</v>
      </c>
      <c r="C220" s="245" t="s">
        <v>310</v>
      </c>
      <c r="D220" s="278" t="s">
        <v>115</v>
      </c>
      <c r="E220" s="278">
        <v>100</v>
      </c>
    </row>
    <row r="221" spans="1:5" ht="42.75" x14ac:dyDescent="0.25">
      <c r="A221" s="297" t="s">
        <v>24</v>
      </c>
      <c r="B221" s="436" t="s">
        <v>11</v>
      </c>
      <c r="C221" s="244" t="s">
        <v>68</v>
      </c>
      <c r="D221" s="276" t="s">
        <v>69</v>
      </c>
      <c r="E221" s="276">
        <v>10.5</v>
      </c>
    </row>
    <row r="222" spans="1:5" x14ac:dyDescent="0.25">
      <c r="A222" s="176" t="s">
        <v>26</v>
      </c>
      <c r="B222" s="435" t="s">
        <v>15</v>
      </c>
      <c r="C222" s="245" t="s">
        <v>43</v>
      </c>
      <c r="D222" s="278" t="s">
        <v>44</v>
      </c>
      <c r="E222" s="278">
        <f>0.606*E221</f>
        <v>6.3629999999999995</v>
      </c>
    </row>
    <row r="223" spans="1:5" x14ac:dyDescent="0.25">
      <c r="A223" s="176" t="s">
        <v>195</v>
      </c>
      <c r="B223" s="435" t="s">
        <v>15</v>
      </c>
      <c r="C223" s="245" t="s">
        <v>311</v>
      </c>
      <c r="D223" s="278" t="s">
        <v>115</v>
      </c>
      <c r="E223" s="278">
        <v>20</v>
      </c>
    </row>
    <row r="224" spans="1:5" ht="45" customHeight="1" x14ac:dyDescent="0.25">
      <c r="A224" s="297" t="s">
        <v>27</v>
      </c>
      <c r="B224" s="436" t="s">
        <v>11</v>
      </c>
      <c r="C224" s="244" t="s">
        <v>397</v>
      </c>
      <c r="D224" s="276" t="s">
        <v>69</v>
      </c>
      <c r="E224" s="276">
        <f>0.6*50</f>
        <v>30</v>
      </c>
    </row>
    <row r="225" spans="1:5" x14ac:dyDescent="0.25">
      <c r="A225" s="176" t="s">
        <v>28</v>
      </c>
      <c r="B225" s="435" t="s">
        <v>15</v>
      </c>
      <c r="C225" s="245" t="s">
        <v>70</v>
      </c>
      <c r="D225" s="241" t="s">
        <v>44</v>
      </c>
      <c r="E225" s="185">
        <f>0.606*E224</f>
        <v>18.18</v>
      </c>
    </row>
    <row r="226" spans="1:5" x14ac:dyDescent="0.25">
      <c r="A226" s="176" t="s">
        <v>29</v>
      </c>
      <c r="B226" s="435" t="s">
        <v>15</v>
      </c>
      <c r="C226" s="245" t="s">
        <v>313</v>
      </c>
      <c r="D226" s="241" t="s">
        <v>115</v>
      </c>
      <c r="E226" s="241">
        <v>50</v>
      </c>
    </row>
    <row r="227" spans="1:5" ht="42.75" x14ac:dyDescent="0.25">
      <c r="A227" s="297" t="s">
        <v>116</v>
      </c>
      <c r="B227" s="436" t="s">
        <v>11</v>
      </c>
      <c r="C227" s="244" t="s">
        <v>83</v>
      </c>
      <c r="D227" s="276" t="s">
        <v>69</v>
      </c>
      <c r="E227" s="276">
        <f>1*E229</f>
        <v>60</v>
      </c>
    </row>
    <row r="228" spans="1:5" x14ac:dyDescent="0.25">
      <c r="A228" s="176" t="s">
        <v>31</v>
      </c>
      <c r="B228" s="435" t="s">
        <v>15</v>
      </c>
      <c r="C228" s="245" t="s">
        <v>43</v>
      </c>
      <c r="D228" s="278" t="s">
        <v>44</v>
      </c>
      <c r="E228" s="278">
        <f>0.712*E227</f>
        <v>42.72</v>
      </c>
    </row>
    <row r="229" spans="1:5" x14ac:dyDescent="0.25">
      <c r="A229" s="176" t="s">
        <v>32</v>
      </c>
      <c r="B229" s="435" t="s">
        <v>15</v>
      </c>
      <c r="C229" s="245" t="s">
        <v>314</v>
      </c>
      <c r="D229" s="241" t="s">
        <v>115</v>
      </c>
      <c r="E229" s="241">
        <v>60</v>
      </c>
    </row>
    <row r="230" spans="1:5" ht="42.75" x14ac:dyDescent="0.25">
      <c r="A230" s="297" t="s">
        <v>34</v>
      </c>
      <c r="B230" s="326" t="s">
        <v>11</v>
      </c>
      <c r="C230" s="244" t="s">
        <v>312</v>
      </c>
      <c r="D230" s="192" t="s">
        <v>69</v>
      </c>
      <c r="E230" s="192">
        <f>55+16</f>
        <v>71</v>
      </c>
    </row>
    <row r="231" spans="1:5" x14ac:dyDescent="0.25">
      <c r="A231" s="176" t="s">
        <v>35</v>
      </c>
      <c r="B231" s="435" t="s">
        <v>15</v>
      </c>
      <c r="C231" s="245" t="s">
        <v>70</v>
      </c>
      <c r="D231" s="241" t="s">
        <v>44</v>
      </c>
      <c r="E231" s="185">
        <f>1.22*E230</f>
        <v>86.62</v>
      </c>
    </row>
    <row r="232" spans="1:5" x14ac:dyDescent="0.25">
      <c r="A232" s="176" t="s">
        <v>36</v>
      </c>
      <c r="B232" s="435" t="s">
        <v>15</v>
      </c>
      <c r="C232" s="245" t="s">
        <v>398</v>
      </c>
      <c r="D232" s="241" t="s">
        <v>115</v>
      </c>
      <c r="E232" s="241">
        <v>50</v>
      </c>
    </row>
    <row r="233" spans="1:5" x14ac:dyDescent="0.25">
      <c r="A233" s="176" t="s">
        <v>205</v>
      </c>
      <c r="B233" s="435" t="s">
        <v>15</v>
      </c>
      <c r="C233" s="245" t="s">
        <v>315</v>
      </c>
      <c r="D233" s="241" t="s">
        <v>115</v>
      </c>
      <c r="E233" s="241">
        <v>10</v>
      </c>
    </row>
    <row r="234" spans="1:5" ht="51.75" customHeight="1" x14ac:dyDescent="0.25">
      <c r="A234" s="297" t="s">
        <v>37</v>
      </c>
      <c r="B234" s="326" t="s">
        <v>11</v>
      </c>
      <c r="C234" s="270" t="s">
        <v>302</v>
      </c>
      <c r="D234" s="276" t="s">
        <v>69</v>
      </c>
      <c r="E234" s="276">
        <v>200</v>
      </c>
    </row>
    <row r="235" spans="1:5" x14ac:dyDescent="0.25">
      <c r="A235" s="176" t="s">
        <v>374</v>
      </c>
      <c r="B235" s="435" t="s">
        <v>15</v>
      </c>
      <c r="C235" s="245" t="s">
        <v>303</v>
      </c>
      <c r="D235" s="278" t="s">
        <v>69</v>
      </c>
      <c r="E235" s="187">
        <f>1.1*E234</f>
        <v>220.00000000000003</v>
      </c>
    </row>
    <row r="236" spans="1:5" ht="17.25" customHeight="1" x14ac:dyDescent="0.25">
      <c r="A236" s="303" t="s">
        <v>424</v>
      </c>
      <c r="B236" s="433" t="s">
        <v>15</v>
      </c>
      <c r="C236" s="329" t="s">
        <v>304</v>
      </c>
      <c r="D236" s="330" t="s">
        <v>44</v>
      </c>
      <c r="E236" s="330">
        <v>90</v>
      </c>
    </row>
    <row r="237" spans="1:5" ht="16.5" thickBot="1" x14ac:dyDescent="0.3">
      <c r="A237" s="403"/>
      <c r="B237" s="439"/>
      <c r="C237" s="440" t="s">
        <v>316</v>
      </c>
      <c r="D237" s="441"/>
      <c r="E237" s="442"/>
    </row>
    <row r="238" spans="1:5" ht="16.5" thickBot="1" x14ac:dyDescent="0.3">
      <c r="A238" s="422"/>
      <c r="B238" s="444" t="s">
        <v>477</v>
      </c>
      <c r="C238" s="340" t="s">
        <v>317</v>
      </c>
      <c r="D238" s="445"/>
      <c r="E238" s="445"/>
    </row>
    <row r="239" spans="1:5" ht="37.5" customHeight="1" x14ac:dyDescent="0.25">
      <c r="A239" s="297" t="s">
        <v>88</v>
      </c>
      <c r="B239" s="275" t="s">
        <v>11</v>
      </c>
      <c r="C239" s="244" t="s">
        <v>318</v>
      </c>
      <c r="D239" s="192" t="s">
        <v>319</v>
      </c>
      <c r="E239" s="192">
        <v>4</v>
      </c>
    </row>
    <row r="240" spans="1:5" x14ac:dyDescent="0.25">
      <c r="A240" s="176" t="s">
        <v>84</v>
      </c>
      <c r="B240" s="410" t="s">
        <v>15</v>
      </c>
      <c r="C240" s="245" t="s">
        <v>320</v>
      </c>
      <c r="D240" s="241" t="s">
        <v>16</v>
      </c>
      <c r="E240" s="185">
        <v>4</v>
      </c>
    </row>
    <row r="241" spans="1:5" x14ac:dyDescent="0.25">
      <c r="A241" s="176" t="s">
        <v>85</v>
      </c>
      <c r="B241" s="413" t="s">
        <v>15</v>
      </c>
      <c r="C241" s="354" t="s">
        <v>321</v>
      </c>
      <c r="D241" s="241" t="s">
        <v>16</v>
      </c>
      <c r="E241" s="241">
        <v>4</v>
      </c>
    </row>
    <row r="242" spans="1:5" x14ac:dyDescent="0.25">
      <c r="A242" s="176" t="s">
        <v>86</v>
      </c>
      <c r="B242" s="410" t="s">
        <v>15</v>
      </c>
      <c r="C242" s="354" t="s">
        <v>322</v>
      </c>
      <c r="D242" s="241" t="s">
        <v>324</v>
      </c>
      <c r="E242" s="278">
        <v>4</v>
      </c>
    </row>
    <row r="243" spans="1:5" x14ac:dyDescent="0.25">
      <c r="A243" s="176" t="s">
        <v>87</v>
      </c>
      <c r="B243" s="410" t="s">
        <v>15</v>
      </c>
      <c r="C243" s="354" t="s">
        <v>323</v>
      </c>
      <c r="D243" s="241" t="s">
        <v>324</v>
      </c>
      <c r="E243" s="278">
        <v>4</v>
      </c>
    </row>
    <row r="244" spans="1:5" x14ac:dyDescent="0.25">
      <c r="A244" s="176" t="s">
        <v>89</v>
      </c>
      <c r="B244" s="410" t="s">
        <v>15</v>
      </c>
      <c r="C244" s="446" t="s">
        <v>325</v>
      </c>
      <c r="D244" s="241" t="s">
        <v>115</v>
      </c>
      <c r="E244" s="278">
        <v>60</v>
      </c>
    </row>
    <row r="245" spans="1:5" x14ac:dyDescent="0.25">
      <c r="A245" s="176" t="s">
        <v>90</v>
      </c>
      <c r="B245" s="410" t="s">
        <v>15</v>
      </c>
      <c r="C245" s="245" t="s">
        <v>326</v>
      </c>
      <c r="D245" s="278" t="s">
        <v>115</v>
      </c>
      <c r="E245" s="187">
        <v>60</v>
      </c>
    </row>
    <row r="246" spans="1:5" x14ac:dyDescent="0.25">
      <c r="A246" s="176" t="s">
        <v>91</v>
      </c>
      <c r="B246" s="410" t="s">
        <v>15</v>
      </c>
      <c r="C246" s="446" t="s">
        <v>329</v>
      </c>
      <c r="D246" s="278" t="s">
        <v>330</v>
      </c>
      <c r="E246" s="278">
        <v>2</v>
      </c>
    </row>
    <row r="247" spans="1:5" x14ac:dyDescent="0.25">
      <c r="A247" s="176" t="s">
        <v>92</v>
      </c>
      <c r="B247" s="410" t="s">
        <v>15</v>
      </c>
      <c r="C247" s="233" t="s">
        <v>327</v>
      </c>
      <c r="D247" s="411" t="s">
        <v>16</v>
      </c>
      <c r="E247" s="412">
        <v>4</v>
      </c>
    </row>
    <row r="248" spans="1:5" x14ac:dyDescent="0.25">
      <c r="A248" s="176" t="s">
        <v>93</v>
      </c>
      <c r="B248" s="410" t="s">
        <v>15</v>
      </c>
      <c r="C248" s="245" t="s">
        <v>328</v>
      </c>
      <c r="D248" s="411" t="s">
        <v>115</v>
      </c>
      <c r="E248" s="278">
        <v>30</v>
      </c>
    </row>
    <row r="249" spans="1:5" x14ac:dyDescent="0.25">
      <c r="A249" s="297" t="s">
        <v>94</v>
      </c>
      <c r="B249" s="275" t="s">
        <v>11</v>
      </c>
      <c r="C249" s="191" t="s">
        <v>331</v>
      </c>
      <c r="D249" s="447" t="s">
        <v>16</v>
      </c>
      <c r="E249" s="447">
        <v>2</v>
      </c>
    </row>
    <row r="250" spans="1:5" x14ac:dyDescent="0.25">
      <c r="A250" s="176" t="s">
        <v>95</v>
      </c>
      <c r="B250" s="410" t="s">
        <v>15</v>
      </c>
      <c r="C250" s="233" t="s">
        <v>332</v>
      </c>
      <c r="D250" s="411" t="s">
        <v>16</v>
      </c>
      <c r="E250" s="483">
        <v>2</v>
      </c>
    </row>
    <row r="251" spans="1:5" x14ac:dyDescent="0.25">
      <c r="A251" s="449" t="s">
        <v>96</v>
      </c>
      <c r="B251" s="450" t="s">
        <v>11</v>
      </c>
      <c r="C251" s="451" t="s">
        <v>333</v>
      </c>
      <c r="D251" s="192" t="s">
        <v>16</v>
      </c>
      <c r="E251" s="276">
        <v>2</v>
      </c>
    </row>
    <row r="252" spans="1:5" x14ac:dyDescent="0.25">
      <c r="A252" s="455" t="s">
        <v>97</v>
      </c>
      <c r="B252" s="456" t="s">
        <v>15</v>
      </c>
      <c r="C252" s="457" t="s">
        <v>334</v>
      </c>
      <c r="D252" s="458" t="s">
        <v>16</v>
      </c>
      <c r="E252" s="459">
        <v>2</v>
      </c>
    </row>
    <row r="253" spans="1:5" x14ac:dyDescent="0.25">
      <c r="A253" s="462" t="s">
        <v>98</v>
      </c>
      <c r="B253" s="275" t="s">
        <v>11</v>
      </c>
      <c r="C253" s="191" t="s">
        <v>333</v>
      </c>
      <c r="D253" s="447" t="s">
        <v>16</v>
      </c>
      <c r="E253" s="447">
        <v>6</v>
      </c>
    </row>
    <row r="254" spans="1:5" x14ac:dyDescent="0.25">
      <c r="A254" s="467" t="s">
        <v>99</v>
      </c>
      <c r="B254" s="410" t="s">
        <v>15</v>
      </c>
      <c r="C254" s="354" t="s">
        <v>335</v>
      </c>
      <c r="D254" s="411" t="s">
        <v>16</v>
      </c>
      <c r="E254" s="412">
        <v>4</v>
      </c>
    </row>
    <row r="255" spans="1:5" x14ac:dyDescent="0.25">
      <c r="A255" s="467" t="s">
        <v>100</v>
      </c>
      <c r="B255" s="410" t="s">
        <v>15</v>
      </c>
      <c r="C255" s="457" t="s">
        <v>336</v>
      </c>
      <c r="D255" s="411" t="s">
        <v>16</v>
      </c>
      <c r="E255" s="411">
        <v>2</v>
      </c>
    </row>
    <row r="256" spans="1:5" ht="28.5" x14ac:dyDescent="0.25">
      <c r="A256" s="462" t="s">
        <v>101</v>
      </c>
      <c r="B256" s="275" t="s">
        <v>11</v>
      </c>
      <c r="C256" s="191" t="s">
        <v>337</v>
      </c>
      <c r="D256" s="447" t="s">
        <v>462</v>
      </c>
      <c r="E256" s="447">
        <v>70</v>
      </c>
    </row>
    <row r="257" spans="1:5" ht="16.5" thickBot="1" x14ac:dyDescent="0.3">
      <c r="A257" s="467" t="s">
        <v>102</v>
      </c>
      <c r="B257" s="410" t="s">
        <v>15</v>
      </c>
      <c r="C257" s="457" t="s">
        <v>338</v>
      </c>
      <c r="D257" s="411" t="s">
        <v>339</v>
      </c>
      <c r="E257" s="412">
        <v>2</v>
      </c>
    </row>
    <row r="258" spans="1:5" s="1" customFormat="1" ht="16.5" thickBot="1" x14ac:dyDescent="0.3">
      <c r="A258" s="97"/>
      <c r="B258" s="82" t="s">
        <v>480</v>
      </c>
      <c r="C258" s="541" t="s">
        <v>341</v>
      </c>
      <c r="D258" s="541"/>
      <c r="E258" s="541"/>
    </row>
    <row r="259" spans="1:5" s="1" customFormat="1" ht="16.5" x14ac:dyDescent="0.25">
      <c r="A259" s="93">
        <v>1</v>
      </c>
      <c r="B259" s="83" t="s">
        <v>11</v>
      </c>
      <c r="C259" s="13" t="s">
        <v>342</v>
      </c>
      <c r="D259" s="14" t="s">
        <v>13</v>
      </c>
      <c r="E259" s="12">
        <v>4</v>
      </c>
    </row>
    <row r="260" spans="1:5" s="1" customFormat="1" ht="18" x14ac:dyDescent="0.25">
      <c r="A260" s="99" t="s">
        <v>14</v>
      </c>
      <c r="B260" s="84" t="s">
        <v>15</v>
      </c>
      <c r="C260" s="18" t="s">
        <v>343</v>
      </c>
      <c r="D260" s="19" t="s">
        <v>16</v>
      </c>
      <c r="E260" s="20">
        <v>4</v>
      </c>
    </row>
    <row r="261" spans="1:5" s="1" customFormat="1" ht="18" x14ac:dyDescent="0.25">
      <c r="A261" s="99" t="s">
        <v>17</v>
      </c>
      <c r="B261" s="84" t="s">
        <v>15</v>
      </c>
      <c r="C261" s="18" t="s">
        <v>344</v>
      </c>
      <c r="D261" s="25" t="s">
        <v>16</v>
      </c>
      <c r="E261" s="20">
        <v>4</v>
      </c>
    </row>
    <row r="262" spans="1:5" s="1" customFormat="1" x14ac:dyDescent="0.25">
      <c r="A262" s="100" t="s">
        <v>22</v>
      </c>
      <c r="B262" s="86" t="s">
        <v>11</v>
      </c>
      <c r="C262" s="33" t="s">
        <v>345</v>
      </c>
      <c r="D262" s="31" t="s">
        <v>16</v>
      </c>
      <c r="E262" s="34">
        <v>4</v>
      </c>
    </row>
    <row r="263" spans="1:5" s="1" customFormat="1" x14ac:dyDescent="0.25">
      <c r="A263" s="101" t="s">
        <v>23</v>
      </c>
      <c r="B263" s="85" t="s">
        <v>15</v>
      </c>
      <c r="C263" s="30" t="s">
        <v>346</v>
      </c>
      <c r="D263" s="31" t="s">
        <v>16</v>
      </c>
      <c r="E263" s="31">
        <v>4</v>
      </c>
    </row>
    <row r="264" spans="1:5" s="1" customFormat="1" x14ac:dyDescent="0.25">
      <c r="A264" s="100" t="s">
        <v>24</v>
      </c>
      <c r="B264" s="86" t="s">
        <v>11</v>
      </c>
      <c r="C264" s="33" t="s">
        <v>347</v>
      </c>
      <c r="D264" s="31" t="s">
        <v>16</v>
      </c>
      <c r="E264" s="34">
        <v>20</v>
      </c>
    </row>
    <row r="265" spans="1:5" s="1" customFormat="1" x14ac:dyDescent="0.25">
      <c r="A265" s="101" t="s">
        <v>26</v>
      </c>
      <c r="B265" s="85" t="s">
        <v>15</v>
      </c>
      <c r="C265" s="30" t="s">
        <v>348</v>
      </c>
      <c r="D265" s="31" t="s">
        <v>16</v>
      </c>
      <c r="E265" s="31">
        <v>20</v>
      </c>
    </row>
    <row r="266" spans="1:5" s="1" customFormat="1" ht="29.25" customHeight="1" x14ac:dyDescent="0.25">
      <c r="A266" s="100" t="s">
        <v>27</v>
      </c>
      <c r="B266" s="87" t="s">
        <v>11</v>
      </c>
      <c r="C266" s="33" t="s">
        <v>349</v>
      </c>
      <c r="D266" s="34" t="s">
        <v>16</v>
      </c>
      <c r="E266" s="34">
        <v>10</v>
      </c>
    </row>
    <row r="267" spans="1:5" s="1" customFormat="1" x14ac:dyDescent="0.25">
      <c r="A267" s="101" t="s">
        <v>28</v>
      </c>
      <c r="B267" s="85" t="s">
        <v>15</v>
      </c>
      <c r="C267" s="30" t="s">
        <v>43</v>
      </c>
      <c r="D267" s="31" t="s">
        <v>44</v>
      </c>
      <c r="E267" s="31">
        <v>12</v>
      </c>
    </row>
    <row r="268" spans="1:5" s="1" customFormat="1" x14ac:dyDescent="0.25">
      <c r="A268" s="101" t="s">
        <v>29</v>
      </c>
      <c r="B268" s="85" t="s">
        <v>15</v>
      </c>
      <c r="C268" s="30" t="s">
        <v>350</v>
      </c>
      <c r="D268" s="31" t="s">
        <v>16</v>
      </c>
      <c r="E268" s="31">
        <v>10</v>
      </c>
    </row>
    <row r="269" spans="1:5" s="1" customFormat="1" ht="16.5" thickBot="1" x14ac:dyDescent="0.3">
      <c r="A269" s="105" t="s">
        <v>30</v>
      </c>
      <c r="B269" s="113" t="s">
        <v>15</v>
      </c>
      <c r="C269" s="114" t="s">
        <v>351</v>
      </c>
      <c r="D269" s="115" t="s">
        <v>16</v>
      </c>
      <c r="E269" s="115">
        <v>5</v>
      </c>
    </row>
    <row r="270" spans="1:5" s="1" customFormat="1" ht="16.5" thickBot="1" x14ac:dyDescent="0.3">
      <c r="A270" s="104"/>
      <c r="B270" s="166" t="s">
        <v>481</v>
      </c>
      <c r="C270" s="167" t="s">
        <v>353</v>
      </c>
      <c r="D270" s="163"/>
      <c r="E270" s="163"/>
    </row>
    <row r="271" spans="1:5" s="1" customFormat="1" x14ac:dyDescent="0.25">
      <c r="A271" s="109" t="s">
        <v>114</v>
      </c>
      <c r="B271" s="168" t="s">
        <v>11</v>
      </c>
      <c r="C271" s="119" t="s">
        <v>354</v>
      </c>
      <c r="D271" s="120" t="s">
        <v>16</v>
      </c>
      <c r="E271" s="120">
        <v>5</v>
      </c>
    </row>
    <row r="272" spans="1:5" s="1" customFormat="1" x14ac:dyDescent="0.25">
      <c r="A272" s="101" t="s">
        <v>357</v>
      </c>
      <c r="B272" s="85" t="s">
        <v>15</v>
      </c>
      <c r="C272" s="30" t="s">
        <v>355</v>
      </c>
      <c r="D272" s="31" t="s">
        <v>16</v>
      </c>
      <c r="E272" s="31">
        <v>3</v>
      </c>
    </row>
    <row r="273" spans="1:5" s="1" customFormat="1" x14ac:dyDescent="0.25">
      <c r="A273" s="101" t="s">
        <v>17</v>
      </c>
      <c r="B273" s="85" t="s">
        <v>15</v>
      </c>
      <c r="C273" s="30" t="s">
        <v>356</v>
      </c>
      <c r="D273" s="31" t="s">
        <v>16</v>
      </c>
      <c r="E273" s="31">
        <v>2</v>
      </c>
    </row>
    <row r="274" spans="1:5" s="1" customFormat="1" x14ac:dyDescent="0.25">
      <c r="A274" s="100" t="s">
        <v>22</v>
      </c>
      <c r="B274" s="87" t="s">
        <v>11</v>
      </c>
      <c r="C274" s="33" t="s">
        <v>149</v>
      </c>
      <c r="D274" s="34" t="s">
        <v>16</v>
      </c>
      <c r="E274" s="34">
        <v>1</v>
      </c>
    </row>
    <row r="275" spans="1:5" s="1" customFormat="1" x14ac:dyDescent="0.25">
      <c r="A275" s="101" t="s">
        <v>23</v>
      </c>
      <c r="B275" s="85" t="s">
        <v>15</v>
      </c>
      <c r="C275" s="30" t="s">
        <v>358</v>
      </c>
      <c r="D275" s="31" t="s">
        <v>16</v>
      </c>
      <c r="E275" s="31">
        <v>1</v>
      </c>
    </row>
    <row r="276" spans="1:5" s="1" customFormat="1" x14ac:dyDescent="0.25">
      <c r="A276" s="100" t="s">
        <v>24</v>
      </c>
      <c r="B276" s="87" t="s">
        <v>11</v>
      </c>
      <c r="C276" s="33" t="s">
        <v>422</v>
      </c>
      <c r="D276" s="34" t="s">
        <v>16</v>
      </c>
      <c r="E276" s="34">
        <v>1</v>
      </c>
    </row>
    <row r="277" spans="1:5" s="1" customFormat="1" x14ac:dyDescent="0.25">
      <c r="A277" s="101" t="s">
        <v>26</v>
      </c>
      <c r="B277" s="85" t="s">
        <v>15</v>
      </c>
      <c r="C277" s="30" t="s">
        <v>423</v>
      </c>
      <c r="D277" s="31" t="s">
        <v>16</v>
      </c>
      <c r="E277" s="31">
        <v>1</v>
      </c>
    </row>
    <row r="278" spans="1:5" s="1" customFormat="1" ht="28.5" customHeight="1" x14ac:dyDescent="0.25">
      <c r="A278" s="100" t="s">
        <v>27</v>
      </c>
      <c r="B278" s="87" t="s">
        <v>11</v>
      </c>
      <c r="C278" s="33" t="s">
        <v>359</v>
      </c>
      <c r="D278" s="34" t="s">
        <v>16</v>
      </c>
      <c r="E278" s="34">
        <v>6</v>
      </c>
    </row>
    <row r="279" spans="1:5" s="1" customFormat="1" x14ac:dyDescent="0.25">
      <c r="A279" s="101" t="s">
        <v>28</v>
      </c>
      <c r="B279" s="85" t="s">
        <v>15</v>
      </c>
      <c r="C279" s="30" t="s">
        <v>360</v>
      </c>
      <c r="D279" s="31" t="s">
        <v>16</v>
      </c>
      <c r="E279" s="31">
        <v>3</v>
      </c>
    </row>
    <row r="280" spans="1:5" s="1" customFormat="1" x14ac:dyDescent="0.25">
      <c r="A280" s="101" t="s">
        <v>29</v>
      </c>
      <c r="B280" s="85" t="s">
        <v>15</v>
      </c>
      <c r="C280" s="30" t="s">
        <v>361</v>
      </c>
      <c r="D280" s="31" t="s">
        <v>16</v>
      </c>
      <c r="E280" s="31">
        <v>1</v>
      </c>
    </row>
    <row r="281" spans="1:5" s="1" customFormat="1" x14ac:dyDescent="0.25">
      <c r="A281" s="101" t="s">
        <v>30</v>
      </c>
      <c r="B281" s="85" t="s">
        <v>15</v>
      </c>
      <c r="C281" s="30" t="s">
        <v>362</v>
      </c>
      <c r="D281" s="31" t="s">
        <v>16</v>
      </c>
      <c r="E281" s="31">
        <v>2</v>
      </c>
    </row>
    <row r="282" spans="1:5" s="1" customFormat="1" ht="30" x14ac:dyDescent="0.25">
      <c r="A282" s="101" t="s">
        <v>226</v>
      </c>
      <c r="B282" s="85" t="s">
        <v>15</v>
      </c>
      <c r="C282" s="30" t="s">
        <v>421</v>
      </c>
      <c r="D282" s="31" t="s">
        <v>16</v>
      </c>
      <c r="E282" s="31">
        <v>1</v>
      </c>
    </row>
    <row r="283" spans="1:5" s="1" customFormat="1" ht="28.5" x14ac:dyDescent="0.25">
      <c r="A283" s="100" t="s">
        <v>116</v>
      </c>
      <c r="B283" s="87" t="s">
        <v>11</v>
      </c>
      <c r="C283" s="33" t="s">
        <v>363</v>
      </c>
      <c r="D283" s="34" t="s">
        <v>16</v>
      </c>
      <c r="E283" s="34">
        <v>3</v>
      </c>
    </row>
    <row r="284" spans="1:5" s="1" customFormat="1" x14ac:dyDescent="0.25">
      <c r="A284" s="101" t="s">
        <v>31</v>
      </c>
      <c r="B284" s="85" t="s">
        <v>15</v>
      </c>
      <c r="C284" s="30" t="s">
        <v>364</v>
      </c>
      <c r="D284" s="31" t="s">
        <v>16</v>
      </c>
      <c r="E284" s="31">
        <v>3</v>
      </c>
    </row>
    <row r="285" spans="1:5" s="1" customFormat="1" x14ac:dyDescent="0.25">
      <c r="A285" s="101" t="s">
        <v>32</v>
      </c>
      <c r="B285" s="85" t="s">
        <v>15</v>
      </c>
      <c r="C285" s="30" t="s">
        <v>365</v>
      </c>
      <c r="D285" s="31" t="s">
        <v>16</v>
      </c>
      <c r="E285" s="31">
        <v>3.4</v>
      </c>
    </row>
    <row r="286" spans="1:5" s="1" customFormat="1" ht="28.5" x14ac:dyDescent="0.25">
      <c r="A286" s="100" t="s">
        <v>34</v>
      </c>
      <c r="B286" s="87" t="s">
        <v>11</v>
      </c>
      <c r="C286" s="33" t="s">
        <v>366</v>
      </c>
      <c r="D286" s="34" t="s">
        <v>16</v>
      </c>
      <c r="E286" s="34">
        <v>1</v>
      </c>
    </row>
    <row r="287" spans="1:5" s="1" customFormat="1" x14ac:dyDescent="0.25">
      <c r="A287" s="101" t="s">
        <v>35</v>
      </c>
      <c r="B287" s="85" t="s">
        <v>15</v>
      </c>
      <c r="C287" s="30" t="s">
        <v>367</v>
      </c>
      <c r="D287" s="31" t="s">
        <v>16</v>
      </c>
      <c r="E287" s="31">
        <v>1</v>
      </c>
    </row>
    <row r="288" spans="1:5" s="1" customFormat="1" x14ac:dyDescent="0.25">
      <c r="A288" s="101" t="s">
        <v>36</v>
      </c>
      <c r="B288" s="85" t="s">
        <v>15</v>
      </c>
      <c r="C288" s="30" t="s">
        <v>43</v>
      </c>
      <c r="D288" s="31" t="s">
        <v>44</v>
      </c>
      <c r="E288" s="31">
        <v>2.7</v>
      </c>
    </row>
    <row r="289" spans="1:5" s="1" customFormat="1" ht="33.75" customHeight="1" x14ac:dyDescent="0.25">
      <c r="A289" s="100" t="s">
        <v>37</v>
      </c>
      <c r="B289" s="87" t="s">
        <v>11</v>
      </c>
      <c r="C289" s="33" t="s">
        <v>368</v>
      </c>
      <c r="D289" s="34" t="s">
        <v>16</v>
      </c>
      <c r="E289" s="34">
        <v>2</v>
      </c>
    </row>
    <row r="290" spans="1:5" s="1" customFormat="1" x14ac:dyDescent="0.25">
      <c r="A290" s="101" t="s">
        <v>374</v>
      </c>
      <c r="B290" s="85" t="s">
        <v>15</v>
      </c>
      <c r="C290" s="30" t="s">
        <v>369</v>
      </c>
      <c r="D290" s="31" t="s">
        <v>16</v>
      </c>
      <c r="E290" s="31">
        <v>2</v>
      </c>
    </row>
    <row r="291" spans="1:5" s="1" customFormat="1" x14ac:dyDescent="0.25">
      <c r="A291" s="101" t="s">
        <v>424</v>
      </c>
      <c r="B291" s="85" t="s">
        <v>15</v>
      </c>
      <c r="C291" s="30" t="s">
        <v>43</v>
      </c>
      <c r="D291" s="31" t="s">
        <v>44</v>
      </c>
      <c r="E291" s="31">
        <v>5.4</v>
      </c>
    </row>
    <row r="292" spans="1:5" s="1" customFormat="1" x14ac:dyDescent="0.25">
      <c r="A292" s="100" t="s">
        <v>38</v>
      </c>
      <c r="B292" s="87" t="s">
        <v>11</v>
      </c>
      <c r="C292" s="33" t="s">
        <v>149</v>
      </c>
      <c r="D292" s="34" t="s">
        <v>16</v>
      </c>
      <c r="E292" s="34">
        <v>1</v>
      </c>
    </row>
    <row r="293" spans="1:5" s="1" customFormat="1" ht="35.25" customHeight="1" x14ac:dyDescent="0.25">
      <c r="A293" s="101" t="s">
        <v>39</v>
      </c>
      <c r="B293" s="85" t="s">
        <v>15</v>
      </c>
      <c r="C293" s="30" t="s">
        <v>370</v>
      </c>
      <c r="D293" s="31" t="s">
        <v>16</v>
      </c>
      <c r="E293" s="31">
        <v>1</v>
      </c>
    </row>
    <row r="294" spans="1:5" s="1" customFormat="1" x14ac:dyDescent="0.25">
      <c r="A294" s="100" t="s">
        <v>40</v>
      </c>
      <c r="B294" s="87" t="s">
        <v>11</v>
      </c>
      <c r="C294" s="33" t="s">
        <v>371</v>
      </c>
      <c r="D294" s="34" t="s">
        <v>69</v>
      </c>
      <c r="E294" s="34">
        <v>0.18</v>
      </c>
    </row>
    <row r="295" spans="1:5" s="1" customFormat="1" ht="16.5" thickBot="1" x14ac:dyDescent="0.3">
      <c r="A295" s="105" t="s">
        <v>42</v>
      </c>
      <c r="B295" s="113" t="s">
        <v>15</v>
      </c>
      <c r="C295" s="114" t="s">
        <v>372</v>
      </c>
      <c r="D295" s="115" t="s">
        <v>16</v>
      </c>
      <c r="E295" s="115">
        <v>1</v>
      </c>
    </row>
    <row r="296" spans="1:5" s="157" customFormat="1" ht="16.5" thickBot="1" x14ac:dyDescent="0.3">
      <c r="A296" s="108"/>
      <c r="B296" s="166" t="s">
        <v>482</v>
      </c>
      <c r="C296" s="548" t="s">
        <v>415</v>
      </c>
      <c r="D296" s="549"/>
      <c r="E296" s="550"/>
    </row>
    <row r="297" spans="1:5" s="1" customFormat="1" ht="48" customHeight="1" x14ac:dyDescent="0.25">
      <c r="A297" s="109" t="s">
        <v>114</v>
      </c>
      <c r="B297" s="168" t="s">
        <v>11</v>
      </c>
      <c r="C297" s="119" t="s">
        <v>312</v>
      </c>
      <c r="D297" s="120" t="s">
        <v>69</v>
      </c>
      <c r="E297" s="120">
        <v>30</v>
      </c>
    </row>
    <row r="298" spans="1:5" s="1" customFormat="1" x14ac:dyDescent="0.25">
      <c r="A298" s="99" t="s">
        <v>14</v>
      </c>
      <c r="B298" s="158" t="s">
        <v>15</v>
      </c>
      <c r="C298" s="43" t="s">
        <v>43</v>
      </c>
      <c r="D298" s="159" t="s">
        <v>44</v>
      </c>
      <c r="E298" s="159">
        <f>1.22*E297</f>
        <v>36.6</v>
      </c>
    </row>
    <row r="299" spans="1:5" s="1" customFormat="1" x14ac:dyDescent="0.25">
      <c r="A299" s="99" t="s">
        <v>17</v>
      </c>
      <c r="B299" s="158" t="s">
        <v>15</v>
      </c>
      <c r="C299" s="43" t="s">
        <v>376</v>
      </c>
      <c r="D299" s="159" t="s">
        <v>115</v>
      </c>
      <c r="E299" s="159">
        <v>12</v>
      </c>
    </row>
    <row r="300" spans="1:5" s="1" customFormat="1" x14ac:dyDescent="0.25">
      <c r="A300" s="101" t="s">
        <v>18</v>
      </c>
      <c r="B300" s="85" t="s">
        <v>15</v>
      </c>
      <c r="C300" s="30" t="s">
        <v>413</v>
      </c>
      <c r="D300" s="31" t="s">
        <v>115</v>
      </c>
      <c r="E300" s="31">
        <v>12</v>
      </c>
    </row>
    <row r="301" spans="1:5" s="1" customFormat="1" ht="42.75" x14ac:dyDescent="0.25">
      <c r="A301" s="100" t="s">
        <v>22</v>
      </c>
      <c r="B301" s="87" t="s">
        <v>11</v>
      </c>
      <c r="C301" s="33" t="s">
        <v>378</v>
      </c>
      <c r="D301" s="34" t="s">
        <v>69</v>
      </c>
      <c r="E301" s="34">
        <v>75.599999999999994</v>
      </c>
    </row>
    <row r="302" spans="1:5" s="1" customFormat="1" x14ac:dyDescent="0.25">
      <c r="A302" s="101" t="s">
        <v>23</v>
      </c>
      <c r="B302" s="85" t="s">
        <v>15</v>
      </c>
      <c r="C302" s="30" t="s">
        <v>43</v>
      </c>
      <c r="D302" s="31" t="s">
        <v>44</v>
      </c>
      <c r="E302" s="31">
        <f>1.22*E301</f>
        <v>92.231999999999985</v>
      </c>
    </row>
    <row r="303" spans="1:5" s="1" customFormat="1" x14ac:dyDescent="0.25">
      <c r="A303" s="101" t="s">
        <v>191</v>
      </c>
      <c r="B303" s="85" t="s">
        <v>15</v>
      </c>
      <c r="C303" s="30" t="s">
        <v>379</v>
      </c>
      <c r="D303" s="31" t="s">
        <v>115</v>
      </c>
      <c r="E303" s="31">
        <v>2</v>
      </c>
    </row>
    <row r="304" spans="1:5" s="1" customFormat="1" ht="38.25" customHeight="1" x14ac:dyDescent="0.25">
      <c r="A304" s="101" t="s">
        <v>192</v>
      </c>
      <c r="B304" s="85" t="s">
        <v>15</v>
      </c>
      <c r="C304" s="30" t="s">
        <v>377</v>
      </c>
      <c r="D304" s="31" t="s">
        <v>115</v>
      </c>
      <c r="E304" s="31">
        <v>30</v>
      </c>
    </row>
    <row r="305" spans="1:7" s="1" customFormat="1" ht="42.75" x14ac:dyDescent="0.25">
      <c r="A305" s="100" t="s">
        <v>24</v>
      </c>
      <c r="B305" s="87" t="s">
        <v>11</v>
      </c>
      <c r="C305" s="33" t="s">
        <v>380</v>
      </c>
      <c r="D305" s="34" t="s">
        <v>69</v>
      </c>
      <c r="E305" s="34">
        <v>475</v>
      </c>
    </row>
    <row r="306" spans="1:7" s="1" customFormat="1" x14ac:dyDescent="0.25">
      <c r="A306" s="101" t="s">
        <v>26</v>
      </c>
      <c r="B306" s="85" t="s">
        <v>15</v>
      </c>
      <c r="C306" s="30" t="s">
        <v>43</v>
      </c>
      <c r="D306" s="31" t="s">
        <v>44</v>
      </c>
      <c r="E306" s="31">
        <f>2.25*E305</f>
        <v>1068.75</v>
      </c>
    </row>
    <row r="307" spans="1:7" s="1" customFormat="1" x14ac:dyDescent="0.25">
      <c r="A307" s="101" t="s">
        <v>195</v>
      </c>
      <c r="B307" s="85" t="s">
        <v>15</v>
      </c>
      <c r="C307" s="30" t="s">
        <v>381</v>
      </c>
      <c r="D307" s="31" t="s">
        <v>115</v>
      </c>
      <c r="E307" s="31">
        <v>155</v>
      </c>
    </row>
    <row r="308" spans="1:7" s="1" customFormat="1" x14ac:dyDescent="0.25">
      <c r="A308" s="101" t="s">
        <v>196</v>
      </c>
      <c r="B308" s="85" t="s">
        <v>15</v>
      </c>
      <c r="C308" s="30" t="s">
        <v>414</v>
      </c>
      <c r="D308" s="31" t="s">
        <v>115</v>
      </c>
      <c r="E308" s="31">
        <v>30</v>
      </c>
    </row>
    <row r="309" spans="1:7" s="1" customFormat="1" x14ac:dyDescent="0.25">
      <c r="A309" s="101" t="s">
        <v>267</v>
      </c>
      <c r="B309" s="85" t="s">
        <v>15</v>
      </c>
      <c r="C309" s="30" t="s">
        <v>382</v>
      </c>
      <c r="D309" s="31" t="s">
        <v>16</v>
      </c>
      <c r="E309" s="31">
        <v>8</v>
      </c>
    </row>
    <row r="310" spans="1:7" s="1" customFormat="1" x14ac:dyDescent="0.25">
      <c r="A310" s="100" t="s">
        <v>27</v>
      </c>
      <c r="B310" s="87" t="s">
        <v>11</v>
      </c>
      <c r="C310" s="33" t="s">
        <v>104</v>
      </c>
      <c r="D310" s="34"/>
      <c r="E310" s="34">
        <v>5</v>
      </c>
    </row>
    <row r="311" spans="1:7" s="1" customFormat="1" x14ac:dyDescent="0.25">
      <c r="A311" s="101" t="s">
        <v>28</v>
      </c>
      <c r="B311" s="85" t="s">
        <v>15</v>
      </c>
      <c r="C311" s="30" t="s">
        <v>383</v>
      </c>
      <c r="D311" s="31" t="s">
        <v>16</v>
      </c>
      <c r="E311" s="31">
        <v>3</v>
      </c>
    </row>
    <row r="312" spans="1:7" s="1" customFormat="1" x14ac:dyDescent="0.25">
      <c r="A312" s="101" t="s">
        <v>29</v>
      </c>
      <c r="B312" s="85" t="s">
        <v>15</v>
      </c>
      <c r="C312" s="30" t="s">
        <v>384</v>
      </c>
      <c r="D312" s="31" t="s">
        <v>16</v>
      </c>
      <c r="E312" s="31">
        <v>2</v>
      </c>
    </row>
    <row r="313" spans="1:7" s="1" customFormat="1" ht="42.75" x14ac:dyDescent="0.25">
      <c r="A313" s="100" t="s">
        <v>116</v>
      </c>
      <c r="B313" s="90" t="s">
        <v>11</v>
      </c>
      <c r="C313" s="33" t="s">
        <v>302</v>
      </c>
      <c r="D313" s="40" t="s">
        <v>69</v>
      </c>
      <c r="E313" s="136">
        <v>654.54999999999995</v>
      </c>
    </row>
    <row r="314" spans="1:7" s="1" customFormat="1" x14ac:dyDescent="0.25">
      <c r="A314" s="101" t="s">
        <v>31</v>
      </c>
      <c r="B314" s="91" t="s">
        <v>15</v>
      </c>
      <c r="C314" s="43" t="s">
        <v>390</v>
      </c>
      <c r="D314" s="44" t="s">
        <v>69</v>
      </c>
      <c r="E314" s="137">
        <f>E313*1.1</f>
        <v>720.005</v>
      </c>
    </row>
    <row r="315" spans="1:7" s="1" customFormat="1" ht="16.5" thickBot="1" x14ac:dyDescent="0.3">
      <c r="A315" s="101" t="s">
        <v>32</v>
      </c>
      <c r="B315" s="91" t="s">
        <v>15</v>
      </c>
      <c r="C315" s="43" t="s">
        <v>391</v>
      </c>
      <c r="D315" s="44" t="s">
        <v>44</v>
      </c>
      <c r="E315" s="137">
        <v>360</v>
      </c>
    </row>
    <row r="316" spans="1:7" s="1" customFormat="1" ht="16.5" thickBot="1" x14ac:dyDescent="0.3">
      <c r="A316" s="129"/>
      <c r="B316" s="134" t="s">
        <v>483</v>
      </c>
      <c r="C316" s="548" t="s">
        <v>387</v>
      </c>
      <c r="D316" s="549"/>
      <c r="E316" s="550"/>
      <c r="F316" s="5"/>
      <c r="G316" s="5"/>
    </row>
    <row r="317" spans="1:7" s="1" customFormat="1" ht="28.5" x14ac:dyDescent="0.25">
      <c r="A317" s="117">
        <v>1</v>
      </c>
      <c r="B317" s="118" t="s">
        <v>11</v>
      </c>
      <c r="C317" s="119" t="s">
        <v>54</v>
      </c>
      <c r="D317" s="120" t="s">
        <v>16</v>
      </c>
      <c r="E317" s="184">
        <v>5</v>
      </c>
      <c r="F317" s="5"/>
      <c r="G317" s="5"/>
    </row>
    <row r="318" spans="1:7" s="1" customFormat="1" ht="31.5" customHeight="1" x14ac:dyDescent="0.25">
      <c r="A318" s="101" t="s">
        <v>14</v>
      </c>
      <c r="B318" s="85" t="s">
        <v>15</v>
      </c>
      <c r="C318" s="30" t="s">
        <v>388</v>
      </c>
      <c r="D318" s="31" t="s">
        <v>16</v>
      </c>
      <c r="E318" s="185">
        <v>3</v>
      </c>
      <c r="F318" s="5"/>
      <c r="G318" s="5"/>
    </row>
    <row r="319" spans="1:7" s="1" customFormat="1" ht="38.25" customHeight="1" x14ac:dyDescent="0.25">
      <c r="A319" s="101" t="s">
        <v>17</v>
      </c>
      <c r="B319" s="85" t="s">
        <v>15</v>
      </c>
      <c r="C319" s="30" t="s">
        <v>389</v>
      </c>
      <c r="D319" s="31" t="s">
        <v>16</v>
      </c>
      <c r="E319" s="185">
        <v>2</v>
      </c>
      <c r="F319" s="5"/>
      <c r="G319" s="5"/>
    </row>
    <row r="320" spans="1:7" s="1" customFormat="1" ht="28.5" x14ac:dyDescent="0.25">
      <c r="A320" s="100" t="s">
        <v>22</v>
      </c>
      <c r="B320" s="88" t="s">
        <v>11</v>
      </c>
      <c r="C320" s="33" t="s">
        <v>65</v>
      </c>
      <c r="D320" s="37" t="s">
        <v>16</v>
      </c>
      <c r="E320" s="202">
        <v>26</v>
      </c>
      <c r="F320" s="5"/>
      <c r="G320" s="5"/>
    </row>
    <row r="321" spans="1:7" s="1" customFormat="1" ht="30" x14ac:dyDescent="0.25">
      <c r="A321" s="101" t="s">
        <v>23</v>
      </c>
      <c r="B321" s="89" t="s">
        <v>15</v>
      </c>
      <c r="C321" s="30" t="s">
        <v>417</v>
      </c>
      <c r="D321" s="38" t="s">
        <v>16</v>
      </c>
      <c r="E321" s="187">
        <v>5</v>
      </c>
      <c r="F321" s="5"/>
      <c r="G321" s="5"/>
    </row>
    <row r="322" spans="1:7" s="1" customFormat="1" ht="30" x14ac:dyDescent="0.25">
      <c r="A322" s="101" t="s">
        <v>191</v>
      </c>
      <c r="B322" s="89" t="s">
        <v>15</v>
      </c>
      <c r="C322" s="30" t="s">
        <v>418</v>
      </c>
      <c r="D322" s="38" t="s">
        <v>16</v>
      </c>
      <c r="E322" s="187">
        <v>3</v>
      </c>
      <c r="F322" s="5"/>
      <c r="G322" s="5"/>
    </row>
    <row r="323" spans="1:7" s="1" customFormat="1" ht="30" x14ac:dyDescent="0.25">
      <c r="A323" s="101" t="s">
        <v>192</v>
      </c>
      <c r="B323" s="85" t="s">
        <v>15</v>
      </c>
      <c r="C323" s="30" t="s">
        <v>419</v>
      </c>
      <c r="D323" s="31" t="s">
        <v>16</v>
      </c>
      <c r="E323" s="185">
        <v>8</v>
      </c>
      <c r="F323" s="5"/>
      <c r="G323" s="5"/>
    </row>
    <row r="324" spans="1:7" s="1" customFormat="1" ht="36" customHeight="1" x14ac:dyDescent="0.25">
      <c r="A324" s="101" t="s">
        <v>392</v>
      </c>
      <c r="B324" s="85" t="s">
        <v>15</v>
      </c>
      <c r="C324" s="30" t="s">
        <v>416</v>
      </c>
      <c r="D324" s="38" t="s">
        <v>16</v>
      </c>
      <c r="E324" s="185">
        <v>9</v>
      </c>
      <c r="F324" s="5"/>
      <c r="G324" s="39"/>
    </row>
    <row r="325" spans="1:7" s="1" customFormat="1" ht="30.75" thickBot="1" x14ac:dyDescent="0.3">
      <c r="A325" s="101" t="s">
        <v>393</v>
      </c>
      <c r="B325" s="89" t="s">
        <v>15</v>
      </c>
      <c r="C325" s="30" t="s">
        <v>420</v>
      </c>
      <c r="D325" s="38" t="s">
        <v>16</v>
      </c>
      <c r="E325" s="185">
        <v>1</v>
      </c>
      <c r="F325" s="5"/>
      <c r="G325" s="39"/>
    </row>
    <row r="326" spans="1:7" s="1" customFormat="1" ht="16.5" thickBot="1" x14ac:dyDescent="0.3">
      <c r="A326" s="97"/>
      <c r="B326" s="82" t="s">
        <v>484</v>
      </c>
      <c r="C326" s="541" t="s">
        <v>425</v>
      </c>
      <c r="D326" s="541"/>
      <c r="E326" s="541"/>
    </row>
    <row r="327" spans="1:7" s="1" customFormat="1" ht="28.5" x14ac:dyDescent="0.25">
      <c r="A327" s="93">
        <v>1</v>
      </c>
      <c r="B327" s="83" t="s">
        <v>11</v>
      </c>
      <c r="C327" s="13" t="s">
        <v>426</v>
      </c>
      <c r="D327" s="197" t="s">
        <v>16</v>
      </c>
      <c r="E327" s="12">
        <v>24</v>
      </c>
    </row>
    <row r="328" spans="1:7" s="1" customFormat="1" x14ac:dyDescent="0.25">
      <c r="A328" s="99" t="s">
        <v>14</v>
      </c>
      <c r="B328" s="84" t="s">
        <v>15</v>
      </c>
      <c r="C328" s="18" t="s">
        <v>450</v>
      </c>
      <c r="D328" s="20" t="s">
        <v>16</v>
      </c>
      <c r="E328" s="20">
        <v>3</v>
      </c>
    </row>
    <row r="329" spans="1:7" s="1" customFormat="1" x14ac:dyDescent="0.25">
      <c r="A329" s="99" t="s">
        <v>17</v>
      </c>
      <c r="B329" s="84" t="s">
        <v>15</v>
      </c>
      <c r="C329" s="18" t="s">
        <v>451</v>
      </c>
      <c r="D329" s="198" t="s">
        <v>16</v>
      </c>
      <c r="E329" s="20">
        <v>15</v>
      </c>
    </row>
    <row r="330" spans="1:7" s="1" customFormat="1" x14ac:dyDescent="0.25">
      <c r="A330" s="99" t="s">
        <v>18</v>
      </c>
      <c r="B330" s="84" t="s">
        <v>15</v>
      </c>
      <c r="C330" s="18" t="s">
        <v>452</v>
      </c>
      <c r="D330" s="26" t="s">
        <v>16</v>
      </c>
      <c r="E330" s="26">
        <v>4</v>
      </c>
    </row>
    <row r="331" spans="1:7" s="1" customFormat="1" x14ac:dyDescent="0.25">
      <c r="A331" s="99" t="s">
        <v>19</v>
      </c>
      <c r="B331" s="84" t="s">
        <v>15</v>
      </c>
      <c r="C331" s="18" t="s">
        <v>453</v>
      </c>
      <c r="D331" s="26" t="s">
        <v>16</v>
      </c>
      <c r="E331" s="26">
        <v>2</v>
      </c>
    </row>
    <row r="332" spans="1:7" s="1" customFormat="1" x14ac:dyDescent="0.25">
      <c r="A332" s="100" t="s">
        <v>22</v>
      </c>
      <c r="B332" s="86" t="s">
        <v>11</v>
      </c>
      <c r="C332" s="33" t="s">
        <v>432</v>
      </c>
      <c r="D332" s="31" t="s">
        <v>16</v>
      </c>
      <c r="E332" s="34">
        <f>E333+E334+E335+E336+E337+E338+E339+E340+E341+E342+E343</f>
        <v>69</v>
      </c>
    </row>
    <row r="333" spans="1:7" s="1" customFormat="1" x14ac:dyDescent="0.25">
      <c r="A333" s="101" t="s">
        <v>23</v>
      </c>
      <c r="B333" s="85" t="s">
        <v>15</v>
      </c>
      <c r="C333" s="30" t="s">
        <v>427</v>
      </c>
      <c r="D333" s="31" t="s">
        <v>16</v>
      </c>
      <c r="E333" s="31">
        <v>18</v>
      </c>
    </row>
    <row r="334" spans="1:7" s="1" customFormat="1" x14ac:dyDescent="0.25">
      <c r="A334" s="101" t="s">
        <v>191</v>
      </c>
      <c r="B334" s="85" t="s">
        <v>15</v>
      </c>
      <c r="C334" s="30" t="s">
        <v>428</v>
      </c>
      <c r="D334" s="31" t="s">
        <v>16</v>
      </c>
      <c r="E334" s="31">
        <v>20</v>
      </c>
    </row>
    <row r="335" spans="1:7" s="1" customFormat="1" x14ac:dyDescent="0.25">
      <c r="A335" s="101" t="s">
        <v>192</v>
      </c>
      <c r="B335" s="85" t="s">
        <v>15</v>
      </c>
      <c r="C335" s="30" t="s">
        <v>435</v>
      </c>
      <c r="D335" s="31" t="s">
        <v>16</v>
      </c>
      <c r="E335" s="31">
        <v>2</v>
      </c>
    </row>
    <row r="336" spans="1:7" s="1" customFormat="1" x14ac:dyDescent="0.25">
      <c r="A336" s="101" t="s">
        <v>392</v>
      </c>
      <c r="B336" s="85" t="s">
        <v>15</v>
      </c>
      <c r="C336" s="30" t="s">
        <v>431</v>
      </c>
      <c r="D336" s="31" t="s">
        <v>16</v>
      </c>
      <c r="E336" s="31">
        <v>6</v>
      </c>
    </row>
    <row r="337" spans="1:5" s="1" customFormat="1" x14ac:dyDescent="0.25">
      <c r="A337" s="101" t="s">
        <v>393</v>
      </c>
      <c r="B337" s="85" t="s">
        <v>15</v>
      </c>
      <c r="C337" s="30" t="s">
        <v>434</v>
      </c>
      <c r="D337" s="31" t="s">
        <v>16</v>
      </c>
      <c r="E337" s="31">
        <v>3</v>
      </c>
    </row>
    <row r="338" spans="1:5" s="1" customFormat="1" x14ac:dyDescent="0.25">
      <c r="A338" s="101" t="s">
        <v>394</v>
      </c>
      <c r="B338" s="85" t="s">
        <v>15</v>
      </c>
      <c r="C338" s="30" t="s">
        <v>429</v>
      </c>
      <c r="D338" s="31" t="s">
        <v>16</v>
      </c>
      <c r="E338" s="31">
        <v>12</v>
      </c>
    </row>
    <row r="339" spans="1:5" s="1" customFormat="1" x14ac:dyDescent="0.25">
      <c r="A339" s="101" t="s">
        <v>395</v>
      </c>
      <c r="B339" s="85" t="s">
        <v>15</v>
      </c>
      <c r="C339" s="30" t="s">
        <v>439</v>
      </c>
      <c r="D339" s="31" t="s">
        <v>16</v>
      </c>
      <c r="E339" s="31">
        <v>2</v>
      </c>
    </row>
    <row r="340" spans="1:5" s="1" customFormat="1" x14ac:dyDescent="0.25">
      <c r="A340" s="101" t="s">
        <v>396</v>
      </c>
      <c r="B340" s="85" t="s">
        <v>15</v>
      </c>
      <c r="C340" s="30" t="s">
        <v>440</v>
      </c>
      <c r="D340" s="31" t="s">
        <v>16</v>
      </c>
      <c r="E340" s="31">
        <v>2</v>
      </c>
    </row>
    <row r="341" spans="1:5" s="1" customFormat="1" x14ac:dyDescent="0.25">
      <c r="A341" s="101" t="s">
        <v>444</v>
      </c>
      <c r="B341" s="85" t="s">
        <v>15</v>
      </c>
      <c r="C341" s="30" t="s">
        <v>441</v>
      </c>
      <c r="D341" s="31" t="s">
        <v>16</v>
      </c>
      <c r="E341" s="31">
        <v>2</v>
      </c>
    </row>
    <row r="342" spans="1:5" s="1" customFormat="1" x14ac:dyDescent="0.25">
      <c r="A342" s="101" t="s">
        <v>445</v>
      </c>
      <c r="B342" s="85" t="s">
        <v>15</v>
      </c>
      <c r="C342" s="30" t="s">
        <v>442</v>
      </c>
      <c r="D342" s="31" t="s">
        <v>16</v>
      </c>
      <c r="E342" s="31">
        <v>1</v>
      </c>
    </row>
    <row r="343" spans="1:5" s="1" customFormat="1" x14ac:dyDescent="0.25">
      <c r="A343" s="101" t="s">
        <v>446</v>
      </c>
      <c r="B343" s="85" t="s">
        <v>15</v>
      </c>
      <c r="C343" s="30" t="s">
        <v>443</v>
      </c>
      <c r="D343" s="31" t="s">
        <v>16</v>
      </c>
      <c r="E343" s="31">
        <v>1</v>
      </c>
    </row>
    <row r="344" spans="1:5" s="1" customFormat="1" x14ac:dyDescent="0.25">
      <c r="A344" s="100" t="s">
        <v>24</v>
      </c>
      <c r="B344" s="87" t="s">
        <v>11</v>
      </c>
      <c r="C344" s="33" t="s">
        <v>433</v>
      </c>
      <c r="D344" s="34" t="s">
        <v>16</v>
      </c>
      <c r="E344" s="34">
        <v>10</v>
      </c>
    </row>
    <row r="345" spans="1:5" s="1" customFormat="1" x14ac:dyDescent="0.25">
      <c r="A345" s="101" t="s">
        <v>26</v>
      </c>
      <c r="B345" s="85" t="s">
        <v>15</v>
      </c>
      <c r="C345" s="30" t="s">
        <v>430</v>
      </c>
      <c r="D345" s="31" t="s">
        <v>16</v>
      </c>
      <c r="E345" s="31">
        <v>4</v>
      </c>
    </row>
    <row r="346" spans="1:5" s="1" customFormat="1" x14ac:dyDescent="0.25">
      <c r="A346" s="101" t="s">
        <v>195</v>
      </c>
      <c r="B346" s="85" t="s">
        <v>15</v>
      </c>
      <c r="C346" s="30" t="s">
        <v>436</v>
      </c>
      <c r="D346" s="31" t="s">
        <v>16</v>
      </c>
      <c r="E346" s="31">
        <v>3</v>
      </c>
    </row>
    <row r="347" spans="1:5" s="1" customFormat="1" x14ac:dyDescent="0.25">
      <c r="A347" s="101" t="s">
        <v>196</v>
      </c>
      <c r="B347" s="85" t="s">
        <v>15</v>
      </c>
      <c r="C347" s="30" t="s">
        <v>438</v>
      </c>
      <c r="D347" s="31" t="s">
        <v>16</v>
      </c>
      <c r="E347" s="31">
        <v>1</v>
      </c>
    </row>
    <row r="348" spans="1:5" s="1" customFormat="1" x14ac:dyDescent="0.25">
      <c r="A348" s="101" t="s">
        <v>215</v>
      </c>
      <c r="B348" s="85" t="s">
        <v>15</v>
      </c>
      <c r="C348" s="30" t="s">
        <v>437</v>
      </c>
      <c r="D348" s="31" t="s">
        <v>16</v>
      </c>
      <c r="E348" s="31">
        <v>2</v>
      </c>
    </row>
    <row r="349" spans="1:5" s="1" customFormat="1" x14ac:dyDescent="0.25">
      <c r="A349" s="100" t="s">
        <v>27</v>
      </c>
      <c r="B349" s="87" t="s">
        <v>11</v>
      </c>
      <c r="C349" s="33" t="s">
        <v>447</v>
      </c>
      <c r="D349" s="524" t="s">
        <v>339</v>
      </c>
      <c r="E349" s="34">
        <f>24</f>
        <v>24</v>
      </c>
    </row>
    <row r="350" spans="1:5" s="1" customFormat="1" ht="30" x14ac:dyDescent="0.25">
      <c r="A350" s="105" t="s">
        <v>28</v>
      </c>
      <c r="B350" s="113" t="s">
        <v>15</v>
      </c>
      <c r="C350" s="114" t="s">
        <v>448</v>
      </c>
      <c r="D350" s="115" t="s">
        <v>115</v>
      </c>
      <c r="E350" s="115">
        <f>24*30</f>
        <v>720</v>
      </c>
    </row>
    <row r="351" spans="1:5" s="1" customFormat="1" ht="16.5" thickBot="1" x14ac:dyDescent="0.3">
      <c r="A351" s="145" t="s">
        <v>116</v>
      </c>
      <c r="B351" s="516" t="s">
        <v>11</v>
      </c>
      <c r="C351" s="517" t="s">
        <v>463</v>
      </c>
      <c r="D351" s="525" t="s">
        <v>449</v>
      </c>
      <c r="E351" s="518">
        <v>24</v>
      </c>
    </row>
    <row r="353" spans="1:5" s="520" customFormat="1" x14ac:dyDescent="0.25">
      <c r="A353" s="519" t="s">
        <v>486</v>
      </c>
      <c r="B353" s="519"/>
      <c r="C353" s="523" t="s">
        <v>489</v>
      </c>
      <c r="D353" s="521"/>
      <c r="E353" s="522"/>
    </row>
    <row r="354" spans="1:5" s="520" customFormat="1" x14ac:dyDescent="0.25">
      <c r="A354" s="519"/>
      <c r="B354" s="519"/>
      <c r="C354" s="523"/>
      <c r="D354" s="521"/>
      <c r="E354" s="522"/>
    </row>
    <row r="355" spans="1:5" s="520" customFormat="1" x14ac:dyDescent="0.25">
      <c r="A355" s="519" t="s">
        <v>487</v>
      </c>
      <c r="B355" s="519"/>
      <c r="C355" s="523" t="s">
        <v>491</v>
      </c>
      <c r="D355" s="521"/>
      <c r="E355" s="522"/>
    </row>
    <row r="356" spans="1:5" s="520" customFormat="1" x14ac:dyDescent="0.25">
      <c r="A356" s="519"/>
      <c r="B356" s="519"/>
      <c r="C356" s="523"/>
      <c r="D356" s="521"/>
      <c r="E356" s="522"/>
    </row>
    <row r="357" spans="1:5" s="520" customFormat="1" x14ac:dyDescent="0.25">
      <c r="A357" s="519" t="s">
        <v>488</v>
      </c>
      <c r="B357" s="519"/>
      <c r="C357" s="523" t="s">
        <v>490</v>
      </c>
      <c r="D357" s="521"/>
      <c r="E357" s="522"/>
    </row>
    <row r="358" spans="1:5" s="520" customFormat="1" x14ac:dyDescent="0.25">
      <c r="A358" s="519"/>
      <c r="B358" s="519"/>
      <c r="D358" s="521"/>
      <c r="E358" s="522"/>
    </row>
  </sheetData>
  <mergeCells count="17">
    <mergeCell ref="B12:E12"/>
    <mergeCell ref="B13:E13"/>
    <mergeCell ref="A15:E15"/>
    <mergeCell ref="B16:E16"/>
    <mergeCell ref="A17:C17"/>
    <mergeCell ref="A19:A20"/>
    <mergeCell ref="C19:C20"/>
    <mergeCell ref="D19:D20"/>
    <mergeCell ref="E19:E20"/>
    <mergeCell ref="C316:E316"/>
    <mergeCell ref="C326:E326"/>
    <mergeCell ref="C22:E22"/>
    <mergeCell ref="C93:E93"/>
    <mergeCell ref="C118:E118"/>
    <mergeCell ref="C207:E207"/>
    <mergeCell ref="C258:E258"/>
    <mergeCell ref="C296:E296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форма КП ОВ2</vt:lpstr>
      <vt:lpstr>форма КП АОВ</vt:lpstr>
      <vt:lpstr>форма КП ПД ОВ2</vt:lpstr>
      <vt:lpstr>ВОР ОВ2,АОВ, ПД</vt:lpstr>
      <vt:lpstr>'ВОР ОВ2,АОВ, ПД'!Область_печати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Король Татьяна Георгиевна</cp:lastModifiedBy>
  <cp:lastPrinted>2024-10-16T14:30:25Z</cp:lastPrinted>
  <dcterms:created xsi:type="dcterms:W3CDTF">2024-02-26T13:05:43Z</dcterms:created>
  <dcterms:modified xsi:type="dcterms:W3CDTF">2024-10-18T07:26:36Z</dcterms:modified>
</cp:coreProperties>
</file>